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8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2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3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15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6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9394178bda567cc/Personal/Workshop Ahorro Inteligente 2.0/Plantilla Excel/"/>
    </mc:Choice>
  </mc:AlternateContent>
  <xr:revisionPtr revIDLastSave="163" documentId="8_{17A9517A-53C1-4D01-94CF-4581D36278B9}" xr6:coauthVersionLast="47" xr6:coauthVersionMax="47" xr10:uidLastSave="{E06037B3-2249-4AC4-9375-74D6AE8B9EDF}"/>
  <bookViews>
    <workbookView xWindow="-120" yWindow="-120" windowWidth="29040" windowHeight="15720" tabRatio="461" firstSheet="1" activeTab="3" xr2:uid="{6CAAF0A4-91B9-478A-B466-C18C86F8996A}"/>
  </bookViews>
  <sheets>
    <sheet name="Principal" sheetId="36" r:id="rId1"/>
    <sheet name="Paso 1 - Ingresos Fijos" sheetId="12" r:id="rId2"/>
    <sheet name="Paso 2 - Gastos Fijos" sheetId="14" r:id="rId3"/>
    <sheet name="Paso 3 - Análisis" sheetId="16" r:id="rId4"/>
    <sheet name="Paso 4 - Seguimiento" sheetId="50" r:id="rId5"/>
    <sheet name="Enero_" sheetId="26" r:id="rId6"/>
    <sheet name="Febrero_" sheetId="37" r:id="rId7"/>
    <sheet name="Marzo_" sheetId="38" r:id="rId8"/>
    <sheet name="Abril_" sheetId="39" r:id="rId9"/>
    <sheet name="Mayo_" sheetId="40" r:id="rId10"/>
    <sheet name="Junio_" sheetId="41" r:id="rId11"/>
    <sheet name="Julio_" sheetId="42" r:id="rId12"/>
    <sheet name="Agosto_" sheetId="43" r:id="rId13"/>
    <sheet name="Septiembre_" sheetId="44" r:id="rId14"/>
    <sheet name="Octubre_" sheetId="45" r:id="rId15"/>
    <sheet name="Noviembre_" sheetId="46" r:id="rId16"/>
    <sheet name="Diciembre_" sheetId="47" r:id="rId17"/>
    <sheet name="DATA" sheetId="21" state="hidden" r:id="rId18"/>
    <sheet name="DATA_DATE" sheetId="35" state="hidden" r:id="rId19"/>
    <sheet name="Combos y tablas auxiliares" sheetId="48" state="hidden" r:id="rId20"/>
  </sheets>
  <definedNames>
    <definedName name="_xlnm._FilterDatabase" localSheetId="3" hidden="1">'Paso 3 - Análisis'!$O$10:$V$23</definedName>
    <definedName name="_xlnm._FilterDatabase" localSheetId="4" hidden="1">'Paso 4 - Seguimiento'!$O$9:$V$22</definedName>
    <definedName name="_xlnm.Print_Area" localSheetId="8">Abril_!$B$2:$O$46</definedName>
    <definedName name="_xlnm.Print_Area" localSheetId="12">Agosto_!$B$2:$O$46</definedName>
    <definedName name="_xlnm.Print_Area" localSheetId="16">Diciembre_!$B$2:$O$46</definedName>
    <definedName name="_xlnm.Print_Area" localSheetId="5">Enero_!$B$2:$O$46</definedName>
    <definedName name="_xlnm.Print_Area" localSheetId="6">Febrero_!$B$2:$O$46</definedName>
    <definedName name="_xlnm.Print_Area" localSheetId="11">Julio_!$B$2:$O$46</definedName>
    <definedName name="_xlnm.Print_Area" localSheetId="10">Junio_!$B$2:$O$46</definedName>
    <definedName name="_xlnm.Print_Area" localSheetId="7">Marzo_!$B$2:$O$46</definedName>
    <definedName name="_xlnm.Print_Area" localSheetId="9">Mayo_!$B$2:$O$46</definedName>
    <definedName name="_xlnm.Print_Area" localSheetId="15">Noviembre_!$B$2:$O$46</definedName>
    <definedName name="_xlnm.Print_Area" localSheetId="14">Octubre_!$B$2:$O$46</definedName>
    <definedName name="_xlnm.Print_Area" localSheetId="3">'Paso 3 - Análisis'!$B$2:$L$125</definedName>
    <definedName name="_xlnm.Print_Area" localSheetId="4">'Paso 4 - Seguimiento'!$B$2:$L$124</definedName>
    <definedName name="_xlnm.Print_Area" localSheetId="13">Septiembre_!$B$2:$O$46</definedName>
    <definedName name="_xlnm.Print_Titles" localSheetId="3">'Paso 3 - Análisis'!$3:$3</definedName>
    <definedName name="_xlnm.Print_Titles" localSheetId="4">'Paso 4 - Seguimiento'!$3:$3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" i="16" l="1"/>
  <c r="N14" i="16"/>
  <c r="N17" i="16"/>
  <c r="N18" i="16"/>
  <c r="N19" i="16"/>
  <c r="N20" i="16"/>
  <c r="N21" i="16"/>
  <c r="N22" i="16"/>
  <c r="N12" i="16"/>
  <c r="C23" i="50"/>
  <c r="C21" i="50"/>
  <c r="C20" i="50"/>
  <c r="C19" i="50"/>
  <c r="C18" i="50"/>
  <c r="C15" i="50"/>
  <c r="C14" i="50"/>
  <c r="X57" i="14"/>
  <c r="R14" i="16" s="1"/>
  <c r="T57" i="14"/>
  <c r="R13" i="16" s="1"/>
  <c r="P57" i="14"/>
  <c r="R12" i="16" s="1"/>
  <c r="L57" i="14"/>
  <c r="R11" i="16" s="1"/>
  <c r="H57" i="14"/>
  <c r="R22" i="16" s="1"/>
  <c r="D57" i="14"/>
  <c r="R21" i="16" s="1"/>
  <c r="X32" i="14"/>
  <c r="R20" i="16" s="1"/>
  <c r="T32" i="14"/>
  <c r="R19" i="16" s="1"/>
  <c r="P32" i="14"/>
  <c r="R18" i="16" s="1"/>
  <c r="L32" i="14"/>
  <c r="H32" i="14"/>
  <c r="D32" i="14"/>
  <c r="R15" i="16" s="1"/>
  <c r="C22" i="50"/>
  <c r="C24" i="50"/>
  <c r="N6" i="16"/>
  <c r="N5" i="16"/>
  <c r="C26" i="16"/>
  <c r="C5" i="50"/>
  <c r="W58" i="50"/>
  <c r="X58" i="50" s="1"/>
  <c r="X59" i="50" s="1"/>
  <c r="X60" i="50" s="1"/>
  <c r="X61" i="50" s="1"/>
  <c r="X62" i="50" s="1"/>
  <c r="X63" i="50" s="1"/>
  <c r="X64" i="50" s="1"/>
  <c r="X65" i="50" s="1"/>
  <c r="X66" i="50" s="1"/>
  <c r="X67" i="50" s="1"/>
  <c r="X68" i="50" s="1"/>
  <c r="X69" i="50" s="1"/>
  <c r="D24" i="50"/>
  <c r="W69" i="50"/>
  <c r="D23" i="50"/>
  <c r="W68" i="50"/>
  <c r="D22" i="50"/>
  <c r="W67" i="50"/>
  <c r="D21" i="50"/>
  <c r="D20" i="50"/>
  <c r="D19" i="50"/>
  <c r="D18" i="50"/>
  <c r="W63" i="50"/>
  <c r="D17" i="50"/>
  <c r="D16" i="50"/>
  <c r="D15" i="50"/>
  <c r="D14" i="50"/>
  <c r="W59" i="50"/>
  <c r="W66" i="50"/>
  <c r="W65" i="50"/>
  <c r="W64" i="50"/>
  <c r="W62" i="50"/>
  <c r="W61" i="50"/>
  <c r="W60" i="50"/>
  <c r="S60" i="50"/>
  <c r="S66" i="50"/>
  <c r="R66" i="50"/>
  <c r="T66" i="50"/>
  <c r="S69" i="50"/>
  <c r="R69" i="50"/>
  <c r="T69" i="50"/>
  <c r="S62" i="50"/>
  <c r="R62" i="50"/>
  <c r="T62" i="50"/>
  <c r="S65" i="50"/>
  <c r="S61" i="50"/>
  <c r="R61" i="50"/>
  <c r="T61" i="50"/>
  <c r="S68" i="50"/>
  <c r="R68" i="50"/>
  <c r="T68" i="50"/>
  <c r="S64" i="50"/>
  <c r="R64" i="50"/>
  <c r="T64" i="50"/>
  <c r="S59" i="50"/>
  <c r="R59" i="50"/>
  <c r="T59" i="50"/>
  <c r="S63" i="50"/>
  <c r="S67" i="50"/>
  <c r="W59" i="16"/>
  <c r="X59" i="16"/>
  <c r="R67" i="50"/>
  <c r="T67" i="50"/>
  <c r="R65" i="50"/>
  <c r="T65" i="50"/>
  <c r="R60" i="50"/>
  <c r="T60" i="50"/>
  <c r="S58" i="50"/>
  <c r="R63" i="50"/>
  <c r="T63" i="50"/>
  <c r="H3" i="48"/>
  <c r="H4" i="48" s="1"/>
  <c r="AD13" i="36"/>
  <c r="AD14" i="36" s="1"/>
  <c r="S70" i="50"/>
  <c r="V58" i="50"/>
  <c r="R58" i="50"/>
  <c r="U58" i="50"/>
  <c r="G3" i="48"/>
  <c r="J3" i="48"/>
  <c r="BQ21" i="47"/>
  <c r="BP21" i="47"/>
  <c r="BO21" i="47"/>
  <c r="BN21" i="47"/>
  <c r="BM21" i="47"/>
  <c r="BL21" i="47"/>
  <c r="BK21" i="47"/>
  <c r="BJ21" i="47"/>
  <c r="BI21" i="47"/>
  <c r="BH21" i="47"/>
  <c r="BG21" i="47"/>
  <c r="BF21" i="47"/>
  <c r="BE21" i="47"/>
  <c r="BD21" i="47"/>
  <c r="N40" i="47" s="1"/>
  <c r="BC21" i="47"/>
  <c r="BB21" i="47"/>
  <c r="BA21" i="47"/>
  <c r="AZ21" i="47"/>
  <c r="AY21" i="47"/>
  <c r="AX21" i="47"/>
  <c r="AW21" i="47"/>
  <c r="AV21" i="47"/>
  <c r="AU21" i="47"/>
  <c r="AT21" i="47"/>
  <c r="AS21" i="47"/>
  <c r="AR21" i="47"/>
  <c r="AQ21" i="47"/>
  <c r="AP21" i="47"/>
  <c r="AO21" i="47"/>
  <c r="AN21" i="47"/>
  <c r="AM21" i="47"/>
  <c r="AL21" i="47"/>
  <c r="AK21" i="47"/>
  <c r="AJ21" i="47"/>
  <c r="AI21" i="47"/>
  <c r="BQ20" i="47"/>
  <c r="BP20" i="47"/>
  <c r="BO20" i="47"/>
  <c r="BN20" i="47"/>
  <c r="BM20" i="47"/>
  <c r="BL20" i="47"/>
  <c r="BK20" i="47"/>
  <c r="BJ20" i="47"/>
  <c r="BI20" i="47"/>
  <c r="BH20" i="47"/>
  <c r="BG20" i="47"/>
  <c r="BF20" i="47"/>
  <c r="BE20" i="47"/>
  <c r="BD20" i="47"/>
  <c r="BC20" i="47"/>
  <c r="BB20" i="47"/>
  <c r="BA20" i="47"/>
  <c r="AZ20" i="47"/>
  <c r="AY20" i="47"/>
  <c r="AX20" i="47"/>
  <c r="AW20" i="47"/>
  <c r="AV20" i="47"/>
  <c r="AU20" i="47"/>
  <c r="AT20" i="47"/>
  <c r="AS20" i="47"/>
  <c r="AR20" i="47"/>
  <c r="AQ20" i="47"/>
  <c r="AP20" i="47"/>
  <c r="AO20" i="47"/>
  <c r="AN20" i="47"/>
  <c r="AM20" i="47"/>
  <c r="AL20" i="47"/>
  <c r="AK20" i="47"/>
  <c r="AJ20" i="47"/>
  <c r="AI20" i="47"/>
  <c r="BQ19" i="47"/>
  <c r="BP19" i="47"/>
  <c r="BO19" i="47"/>
  <c r="BN19" i="47"/>
  <c r="BM19" i="47"/>
  <c r="BL19" i="47"/>
  <c r="BK19" i="47"/>
  <c r="BJ19" i="47"/>
  <c r="BI19" i="47"/>
  <c r="BH19" i="47"/>
  <c r="BG19" i="47"/>
  <c r="BF19" i="47"/>
  <c r="BE19" i="47"/>
  <c r="BD19" i="47"/>
  <c r="BC19" i="47"/>
  <c r="BB19" i="47"/>
  <c r="BA19" i="47"/>
  <c r="AZ19" i="47"/>
  <c r="AY19" i="47"/>
  <c r="AX19" i="47"/>
  <c r="AX18" i="47" s="1"/>
  <c r="AW19" i="47"/>
  <c r="AV19" i="47"/>
  <c r="AU19" i="47"/>
  <c r="AT19" i="47"/>
  <c r="AT18" i="47" s="1"/>
  <c r="AS19" i="47"/>
  <c r="AR19" i="47"/>
  <c r="AQ19" i="47"/>
  <c r="AP19" i="47"/>
  <c r="AO19" i="47"/>
  <c r="AN19" i="47"/>
  <c r="AM19" i="47"/>
  <c r="AL19" i="47"/>
  <c r="AK19" i="47"/>
  <c r="AJ19" i="47"/>
  <c r="AI19" i="47"/>
  <c r="D4" i="47"/>
  <c r="BQ21" i="46"/>
  <c r="BP21" i="46"/>
  <c r="BO21" i="46"/>
  <c r="BN21" i="46"/>
  <c r="BM21" i="46"/>
  <c r="BL21" i="46"/>
  <c r="BK21" i="46"/>
  <c r="BJ21" i="46"/>
  <c r="BI21" i="46"/>
  <c r="N40" i="46" s="1"/>
  <c r="BH21" i="46"/>
  <c r="BG21" i="46"/>
  <c r="BF21" i="46"/>
  <c r="BE21" i="46"/>
  <c r="BD21" i="46"/>
  <c r="BC21" i="46"/>
  <c r="BB21" i="46"/>
  <c r="BA21" i="46"/>
  <c r="AZ21" i="46"/>
  <c r="AY21" i="46"/>
  <c r="AX21" i="46"/>
  <c r="AW21" i="46"/>
  <c r="AV21" i="46"/>
  <c r="AU21" i="46"/>
  <c r="AT21" i="46"/>
  <c r="AS21" i="46"/>
  <c r="AR21" i="46"/>
  <c r="AQ21" i="46"/>
  <c r="AP21" i="46"/>
  <c r="AO21" i="46"/>
  <c r="AN21" i="46"/>
  <c r="AM21" i="46"/>
  <c r="AL21" i="46"/>
  <c r="AK21" i="46"/>
  <c r="AJ21" i="46"/>
  <c r="AI21" i="46"/>
  <c r="BQ20" i="46"/>
  <c r="BP20" i="46"/>
  <c r="BO20" i="46"/>
  <c r="BN20" i="46"/>
  <c r="BM20" i="46"/>
  <c r="BL20" i="46"/>
  <c r="BK20" i="46"/>
  <c r="BJ20" i="46"/>
  <c r="BI20" i="46"/>
  <c r="BH20" i="46"/>
  <c r="BG20" i="46"/>
  <c r="BF20" i="46"/>
  <c r="BE20" i="46"/>
  <c r="BD20" i="46"/>
  <c r="BC20" i="46"/>
  <c r="BB20" i="46"/>
  <c r="BA20" i="46"/>
  <c r="AZ20" i="46"/>
  <c r="AY20" i="46"/>
  <c r="AX20" i="46"/>
  <c r="AW20" i="46"/>
  <c r="AV20" i="46"/>
  <c r="AU20" i="46"/>
  <c r="AT20" i="46"/>
  <c r="AS20" i="46"/>
  <c r="AR20" i="46"/>
  <c r="AQ20" i="46"/>
  <c r="AP20" i="46"/>
  <c r="AO20" i="46"/>
  <c r="AN20" i="46"/>
  <c r="AM20" i="46"/>
  <c r="AL20" i="46"/>
  <c r="AK20" i="46"/>
  <c r="AJ20" i="46"/>
  <c r="AI20" i="46"/>
  <c r="BQ19" i="46"/>
  <c r="BP19" i="46"/>
  <c r="BO19" i="46"/>
  <c r="BN19" i="46"/>
  <c r="BM19" i="46"/>
  <c r="BL19" i="46"/>
  <c r="BK19" i="46"/>
  <c r="BJ19" i="46"/>
  <c r="BI19" i="46"/>
  <c r="BH19" i="46"/>
  <c r="BG19" i="46"/>
  <c r="BF19" i="46"/>
  <c r="BE19" i="46"/>
  <c r="BD19" i="46"/>
  <c r="BC19" i="46"/>
  <c r="BB19" i="46"/>
  <c r="BA19" i="46"/>
  <c r="AZ19" i="46"/>
  <c r="AY19" i="46"/>
  <c r="AX19" i="46"/>
  <c r="AW19" i="46"/>
  <c r="AV19" i="46"/>
  <c r="AU19" i="46"/>
  <c r="AT19" i="46"/>
  <c r="AS19" i="46"/>
  <c r="AR19" i="46"/>
  <c r="AQ19" i="46"/>
  <c r="AP19" i="46"/>
  <c r="AO19" i="46"/>
  <c r="AN19" i="46"/>
  <c r="AM19" i="46"/>
  <c r="AL19" i="46"/>
  <c r="AK19" i="46"/>
  <c r="AJ19" i="46"/>
  <c r="AI19" i="46"/>
  <c r="D4" i="46"/>
  <c r="BQ21" i="45"/>
  <c r="BP21" i="45"/>
  <c r="BO21" i="45"/>
  <c r="BN21" i="45"/>
  <c r="BM21" i="45"/>
  <c r="BL21" i="45"/>
  <c r="BK21" i="45"/>
  <c r="BJ21" i="45"/>
  <c r="BI21" i="45"/>
  <c r="BH21" i="45"/>
  <c r="BG21" i="45"/>
  <c r="BF21" i="45"/>
  <c r="N40" i="45"/>
  <c r="BE21" i="45"/>
  <c r="BD21" i="45"/>
  <c r="BC21" i="45"/>
  <c r="BB21" i="45"/>
  <c r="BA21" i="45"/>
  <c r="AZ21" i="45"/>
  <c r="AY21" i="45"/>
  <c r="AX21" i="45"/>
  <c r="AW21" i="45"/>
  <c r="AV21" i="45"/>
  <c r="AU21" i="45"/>
  <c r="AT21" i="45"/>
  <c r="AS21" i="45"/>
  <c r="AR21" i="45"/>
  <c r="AQ21" i="45"/>
  <c r="AP21" i="45"/>
  <c r="AO21" i="45"/>
  <c r="AN21" i="45"/>
  <c r="AM21" i="45"/>
  <c r="AL21" i="45"/>
  <c r="AK21" i="45"/>
  <c r="AJ21" i="45"/>
  <c r="AI21" i="45"/>
  <c r="BQ20" i="45"/>
  <c r="BP20" i="45"/>
  <c r="BO20" i="45"/>
  <c r="BN20" i="45"/>
  <c r="BM20" i="45"/>
  <c r="BL20" i="45"/>
  <c r="BK20" i="45"/>
  <c r="BJ20" i="45"/>
  <c r="BI20" i="45"/>
  <c r="BH20" i="45"/>
  <c r="BG20" i="45"/>
  <c r="BF20" i="45"/>
  <c r="BE20" i="45"/>
  <c r="BD20" i="45"/>
  <c r="BC20" i="45"/>
  <c r="BB20" i="45"/>
  <c r="BA20" i="45"/>
  <c r="AZ20" i="45"/>
  <c r="AY20" i="45"/>
  <c r="AX20" i="45"/>
  <c r="AW20" i="45"/>
  <c r="AV20" i="45"/>
  <c r="AU20" i="45"/>
  <c r="AT20" i="45"/>
  <c r="AS20" i="45"/>
  <c r="AR20" i="45"/>
  <c r="AQ20" i="45"/>
  <c r="AP20" i="45"/>
  <c r="AO20" i="45"/>
  <c r="AN20" i="45"/>
  <c r="AM20" i="45"/>
  <c r="AL20" i="45"/>
  <c r="AK20" i="45"/>
  <c r="AJ20" i="45"/>
  <c r="AI20" i="45"/>
  <c r="BQ19" i="45"/>
  <c r="BP19" i="45"/>
  <c r="BP18" i="45" s="1"/>
  <c r="BO19" i="45"/>
  <c r="BN19" i="45"/>
  <c r="BM19" i="45"/>
  <c r="BL19" i="45"/>
  <c r="BK19" i="45"/>
  <c r="BJ19" i="45"/>
  <c r="BI19" i="45"/>
  <c r="BH19" i="45"/>
  <c r="BG19" i="45"/>
  <c r="BF19" i="45"/>
  <c r="BE19" i="45"/>
  <c r="BD19" i="45"/>
  <c r="BC19" i="45"/>
  <c r="BB19" i="45"/>
  <c r="BA19" i="45"/>
  <c r="AZ19" i="45"/>
  <c r="AY19" i="45"/>
  <c r="AX19" i="45"/>
  <c r="AW19" i="45"/>
  <c r="AV19" i="45"/>
  <c r="AU19" i="45"/>
  <c r="AT19" i="45"/>
  <c r="AS19" i="45"/>
  <c r="AR19" i="45"/>
  <c r="AQ19" i="45"/>
  <c r="AP19" i="45"/>
  <c r="AO19" i="45"/>
  <c r="AN19" i="45"/>
  <c r="AM19" i="45"/>
  <c r="AL19" i="45"/>
  <c r="AK19" i="45"/>
  <c r="AJ19" i="45"/>
  <c r="AI19" i="45"/>
  <c r="D4" i="45"/>
  <c r="BQ21" i="44"/>
  <c r="BP21" i="44"/>
  <c r="BO21" i="44"/>
  <c r="BN21" i="44"/>
  <c r="BM21" i="44"/>
  <c r="BL21" i="44"/>
  <c r="BK21" i="44"/>
  <c r="BJ21" i="44"/>
  <c r="BI21" i="44"/>
  <c r="BH21" i="44"/>
  <c r="BG21" i="44"/>
  <c r="BF21" i="44"/>
  <c r="BE21" i="44"/>
  <c r="BD21" i="44"/>
  <c r="BC21" i="44"/>
  <c r="BB21" i="44"/>
  <c r="BA21" i="44"/>
  <c r="AZ21" i="44"/>
  <c r="AY21" i="44"/>
  <c r="AX21" i="44"/>
  <c r="AW21" i="44"/>
  <c r="AV21" i="44"/>
  <c r="AU21" i="44"/>
  <c r="AT21" i="44"/>
  <c r="AS21" i="44"/>
  <c r="AR21" i="44"/>
  <c r="AQ21" i="44"/>
  <c r="AP21" i="44"/>
  <c r="AO21" i="44"/>
  <c r="AN21" i="44"/>
  <c r="AM21" i="44"/>
  <c r="AL21" i="44"/>
  <c r="AK21" i="44"/>
  <c r="AJ21" i="44"/>
  <c r="AI21" i="44"/>
  <c r="BQ20" i="44"/>
  <c r="BP20" i="44"/>
  <c r="BO20" i="44"/>
  <c r="BN20" i="44"/>
  <c r="BM20" i="44"/>
  <c r="BL20" i="44"/>
  <c r="BK20" i="44"/>
  <c r="BJ20" i="44"/>
  <c r="BI20" i="44"/>
  <c r="BH20" i="44"/>
  <c r="BG20" i="44"/>
  <c r="BF20" i="44"/>
  <c r="BE20" i="44"/>
  <c r="BD20" i="44"/>
  <c r="BC20" i="44"/>
  <c r="BB20" i="44"/>
  <c r="BA20" i="44"/>
  <c r="AZ20" i="44"/>
  <c r="AY20" i="44"/>
  <c r="AX20" i="44"/>
  <c r="AW20" i="44"/>
  <c r="AV20" i="44"/>
  <c r="AU20" i="44"/>
  <c r="AT20" i="44"/>
  <c r="AS20" i="44"/>
  <c r="AR20" i="44"/>
  <c r="AQ20" i="44"/>
  <c r="AP20" i="44"/>
  <c r="AO20" i="44"/>
  <c r="AN20" i="44"/>
  <c r="AM20" i="44"/>
  <c r="AL20" i="44"/>
  <c r="AK20" i="44"/>
  <c r="AJ20" i="44"/>
  <c r="AI20" i="44"/>
  <c r="BQ19" i="44"/>
  <c r="BP19" i="44"/>
  <c r="BO19" i="44"/>
  <c r="BN19" i="44"/>
  <c r="BM19" i="44"/>
  <c r="BL19" i="44"/>
  <c r="BK19" i="44"/>
  <c r="BJ19" i="44"/>
  <c r="BI19" i="44"/>
  <c r="BH19" i="44"/>
  <c r="BG19" i="44"/>
  <c r="BF19" i="44"/>
  <c r="BE19" i="44"/>
  <c r="BD19" i="44"/>
  <c r="BC19" i="44"/>
  <c r="BB19" i="44"/>
  <c r="BA19" i="44"/>
  <c r="AZ19" i="44"/>
  <c r="AY19" i="44"/>
  <c r="AX19" i="44"/>
  <c r="AW19" i="44"/>
  <c r="AV19" i="44"/>
  <c r="AU19" i="44"/>
  <c r="AT19" i="44"/>
  <c r="AS19" i="44"/>
  <c r="AR19" i="44"/>
  <c r="AQ19" i="44"/>
  <c r="AP19" i="44"/>
  <c r="AO19" i="44"/>
  <c r="AN19" i="44"/>
  <c r="AM19" i="44"/>
  <c r="AL19" i="44"/>
  <c r="AK19" i="44"/>
  <c r="AJ19" i="44"/>
  <c r="AI19" i="44"/>
  <c r="D4" i="44"/>
  <c r="BQ21" i="43"/>
  <c r="BP21" i="43"/>
  <c r="BO21" i="43"/>
  <c r="BN21" i="43"/>
  <c r="BM21" i="43"/>
  <c r="BL21" i="43"/>
  <c r="BK21" i="43"/>
  <c r="BJ21" i="43"/>
  <c r="BI21" i="43"/>
  <c r="BH21" i="43"/>
  <c r="BG21" i="43"/>
  <c r="BF21" i="43"/>
  <c r="BE21" i="43"/>
  <c r="BD21" i="43"/>
  <c r="BC21" i="43"/>
  <c r="BB21" i="43"/>
  <c r="BA21" i="43"/>
  <c r="AZ21" i="43"/>
  <c r="AY21" i="43"/>
  <c r="AX21" i="43"/>
  <c r="AW21" i="43"/>
  <c r="AV21" i="43"/>
  <c r="AU21" i="43"/>
  <c r="AT21" i="43"/>
  <c r="AS21" i="43"/>
  <c r="AR21" i="43"/>
  <c r="AQ21" i="43"/>
  <c r="AP21" i="43"/>
  <c r="AO21" i="43"/>
  <c r="AN21" i="43"/>
  <c r="AM21" i="43"/>
  <c r="AL21" i="43"/>
  <c r="AK21" i="43"/>
  <c r="AJ21" i="43"/>
  <c r="AI21" i="43"/>
  <c r="BQ20" i="43"/>
  <c r="BP20" i="43"/>
  <c r="BO20" i="43"/>
  <c r="BN20" i="43"/>
  <c r="BM20" i="43"/>
  <c r="BL20" i="43"/>
  <c r="BK20" i="43"/>
  <c r="BJ20" i="43"/>
  <c r="BI20" i="43"/>
  <c r="BH20" i="43"/>
  <c r="BG20" i="43"/>
  <c r="BF20" i="43"/>
  <c r="BE20" i="43"/>
  <c r="BD20" i="43"/>
  <c r="BC20" i="43"/>
  <c r="BB20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AN20" i="43"/>
  <c r="AM20" i="43"/>
  <c r="AL20" i="43"/>
  <c r="AK20" i="43"/>
  <c r="AJ20" i="43"/>
  <c r="AI20" i="43"/>
  <c r="BQ19" i="43"/>
  <c r="BP19" i="43"/>
  <c r="BO19" i="43"/>
  <c r="BN19" i="43"/>
  <c r="BM19" i="43"/>
  <c r="BL19" i="43"/>
  <c r="BK19" i="43"/>
  <c r="BJ19" i="43"/>
  <c r="BI19" i="43"/>
  <c r="BH19" i="43"/>
  <c r="BG19" i="43"/>
  <c r="BF19" i="43"/>
  <c r="BE19" i="43"/>
  <c r="BD19" i="43"/>
  <c r="BC19" i="43"/>
  <c r="BB19" i="43"/>
  <c r="BA19" i="43"/>
  <c r="AZ19" i="43"/>
  <c r="AY19" i="43"/>
  <c r="AX19" i="43"/>
  <c r="AW19" i="43"/>
  <c r="AW18" i="43" s="1"/>
  <c r="AV19" i="43"/>
  <c r="AU19" i="43"/>
  <c r="AT19" i="43"/>
  <c r="AS19" i="43"/>
  <c r="AR19" i="43"/>
  <c r="AQ19" i="43"/>
  <c r="AP19" i="43"/>
  <c r="AO19" i="43"/>
  <c r="AN19" i="43"/>
  <c r="AM19" i="43"/>
  <c r="AL19" i="43"/>
  <c r="AK19" i="43"/>
  <c r="AJ19" i="43"/>
  <c r="AI19" i="43"/>
  <c r="D4" i="43"/>
  <c r="BQ21" i="42"/>
  <c r="BP21" i="42"/>
  <c r="BO21" i="42"/>
  <c r="BN21" i="42"/>
  <c r="BM21" i="42"/>
  <c r="BL21" i="42"/>
  <c r="BK21" i="42"/>
  <c r="BJ21" i="42"/>
  <c r="BI21" i="42"/>
  <c r="BH21" i="42"/>
  <c r="BG21" i="42"/>
  <c r="BF21" i="42"/>
  <c r="BE21" i="42"/>
  <c r="BD21" i="42"/>
  <c r="BC21" i="42"/>
  <c r="BB21" i="42"/>
  <c r="BA21" i="42"/>
  <c r="AZ21" i="42"/>
  <c r="AY21" i="42"/>
  <c r="AX21" i="42"/>
  <c r="AW21" i="42"/>
  <c r="AV21" i="42"/>
  <c r="AU21" i="42"/>
  <c r="AT21" i="42"/>
  <c r="AS21" i="42"/>
  <c r="AR21" i="42"/>
  <c r="AQ21" i="42"/>
  <c r="AP21" i="42"/>
  <c r="AO21" i="42"/>
  <c r="AN21" i="42"/>
  <c r="AM21" i="42"/>
  <c r="AL21" i="42"/>
  <c r="AK21" i="42"/>
  <c r="AJ21" i="42"/>
  <c r="AI21" i="42"/>
  <c r="BQ20" i="42"/>
  <c r="BP20" i="42"/>
  <c r="BO20" i="42"/>
  <c r="BN20" i="42"/>
  <c r="BM20" i="42"/>
  <c r="BL20" i="42"/>
  <c r="BK20" i="42"/>
  <c r="BJ20" i="42"/>
  <c r="BI20" i="42"/>
  <c r="BH20" i="42"/>
  <c r="BG20" i="42"/>
  <c r="BF20" i="42"/>
  <c r="BE20" i="42"/>
  <c r="BD20" i="42"/>
  <c r="BC20" i="42"/>
  <c r="BB20" i="42"/>
  <c r="BA20" i="42"/>
  <c r="AZ20" i="42"/>
  <c r="AY20" i="42"/>
  <c r="AX20" i="42"/>
  <c r="AW20" i="42"/>
  <c r="AV20" i="42"/>
  <c r="AU20" i="42"/>
  <c r="AT20" i="42"/>
  <c r="AS20" i="42"/>
  <c r="AR20" i="42"/>
  <c r="AQ20" i="42"/>
  <c r="AP20" i="42"/>
  <c r="AO20" i="42"/>
  <c r="AN20" i="42"/>
  <c r="AM20" i="42"/>
  <c r="AL20" i="42"/>
  <c r="AK20" i="42"/>
  <c r="AJ20" i="42"/>
  <c r="AI20" i="42"/>
  <c r="BQ19" i="42"/>
  <c r="BP19" i="42"/>
  <c r="BO19" i="42"/>
  <c r="BN19" i="42"/>
  <c r="BM19" i="42"/>
  <c r="BL19" i="42"/>
  <c r="BK19" i="42"/>
  <c r="BJ19" i="42"/>
  <c r="BI19" i="42"/>
  <c r="BH19" i="42"/>
  <c r="BH18" i="42" s="1"/>
  <c r="BG19" i="42"/>
  <c r="BF19" i="42"/>
  <c r="BE19" i="42"/>
  <c r="BD19" i="42"/>
  <c r="BC19" i="42"/>
  <c r="BB19" i="42"/>
  <c r="BA19" i="42"/>
  <c r="AZ19" i="42"/>
  <c r="AY19" i="42"/>
  <c r="AX19" i="42"/>
  <c r="AW19" i="42"/>
  <c r="AV19" i="42"/>
  <c r="AU19" i="42"/>
  <c r="AT19" i="42"/>
  <c r="AS19" i="42"/>
  <c r="AR19" i="42"/>
  <c r="AQ19" i="42"/>
  <c r="AP19" i="42"/>
  <c r="AO19" i="42"/>
  <c r="AN19" i="42"/>
  <c r="AM19" i="42"/>
  <c r="AL19" i="42"/>
  <c r="AK19" i="42"/>
  <c r="AJ19" i="42"/>
  <c r="AI19" i="42"/>
  <c r="D4" i="42"/>
  <c r="BQ21" i="41"/>
  <c r="BP21" i="41"/>
  <c r="BO21" i="41"/>
  <c r="BN21" i="41"/>
  <c r="BM21" i="41"/>
  <c r="BL21" i="41"/>
  <c r="BK21" i="41"/>
  <c r="BJ21" i="41"/>
  <c r="BI21" i="41"/>
  <c r="BH21" i="41"/>
  <c r="BG21" i="41"/>
  <c r="BF21" i="41"/>
  <c r="BE21" i="41"/>
  <c r="BD21" i="41"/>
  <c r="N40" i="41" s="1"/>
  <c r="BC21" i="41"/>
  <c r="BB21" i="41"/>
  <c r="BA21" i="41"/>
  <c r="AZ21" i="41"/>
  <c r="AY21" i="41"/>
  <c r="AX21" i="41"/>
  <c r="AW21" i="41"/>
  <c r="AV21" i="41"/>
  <c r="AU21" i="41"/>
  <c r="AT21" i="41"/>
  <c r="AS21" i="41"/>
  <c r="AR21" i="41"/>
  <c r="AQ21" i="41"/>
  <c r="AP21" i="41"/>
  <c r="AO21" i="41"/>
  <c r="AN21" i="41"/>
  <c r="AM21" i="41"/>
  <c r="AL21" i="41"/>
  <c r="AK21" i="41"/>
  <c r="AJ21" i="41"/>
  <c r="AI21" i="41"/>
  <c r="BQ20" i="41"/>
  <c r="BP20" i="41"/>
  <c r="BO20" i="41"/>
  <c r="BN20" i="41"/>
  <c r="BM20" i="41"/>
  <c r="BL20" i="41"/>
  <c r="BK20" i="41"/>
  <c r="BJ20" i="41"/>
  <c r="BI20" i="41"/>
  <c r="BH20" i="41"/>
  <c r="BG20" i="41"/>
  <c r="BF20" i="41"/>
  <c r="BE20" i="41"/>
  <c r="BD20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AP20" i="41"/>
  <c r="AO20" i="41"/>
  <c r="AN20" i="41"/>
  <c r="AM20" i="41"/>
  <c r="AL20" i="41"/>
  <c r="AK20" i="41"/>
  <c r="AJ20" i="41"/>
  <c r="AI20" i="41"/>
  <c r="BQ19" i="41"/>
  <c r="BP19" i="41"/>
  <c r="BO19" i="41"/>
  <c r="BN19" i="41"/>
  <c r="BM19" i="41"/>
  <c r="BL19" i="41"/>
  <c r="BK19" i="41"/>
  <c r="BJ19" i="41"/>
  <c r="BI19" i="41"/>
  <c r="BH19" i="41"/>
  <c r="BG19" i="41"/>
  <c r="BF19" i="41"/>
  <c r="BE19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AP19" i="41"/>
  <c r="AO19" i="41"/>
  <c r="AN19" i="41"/>
  <c r="AM19" i="41"/>
  <c r="AL19" i="41"/>
  <c r="AK19" i="41"/>
  <c r="AJ19" i="41"/>
  <c r="AI19" i="41"/>
  <c r="D4" i="41"/>
  <c r="BQ21" i="40"/>
  <c r="BP21" i="40"/>
  <c r="BO21" i="40"/>
  <c r="BN21" i="40"/>
  <c r="BM21" i="40"/>
  <c r="BL21" i="40"/>
  <c r="BK21" i="40"/>
  <c r="BJ21" i="40"/>
  <c r="BI21" i="40"/>
  <c r="BH21" i="40"/>
  <c r="BG21" i="40"/>
  <c r="BF21" i="40"/>
  <c r="BE21" i="40"/>
  <c r="BD21" i="40"/>
  <c r="BC21" i="40"/>
  <c r="BB21" i="40"/>
  <c r="BA21" i="40"/>
  <c r="AZ21" i="40"/>
  <c r="AY21" i="40"/>
  <c r="AX21" i="40"/>
  <c r="AW21" i="40"/>
  <c r="AV21" i="40"/>
  <c r="AU21" i="40"/>
  <c r="AT21" i="40"/>
  <c r="AS21" i="40"/>
  <c r="AR21" i="40"/>
  <c r="AQ21" i="40"/>
  <c r="AP21" i="40"/>
  <c r="AO21" i="40"/>
  <c r="AN21" i="40"/>
  <c r="AM21" i="40"/>
  <c r="AL21" i="40"/>
  <c r="AK21" i="40"/>
  <c r="AJ21" i="40"/>
  <c r="AI21" i="40"/>
  <c r="BQ20" i="40"/>
  <c r="BP20" i="40"/>
  <c r="BO20" i="40"/>
  <c r="BN20" i="40"/>
  <c r="BM20" i="40"/>
  <c r="BL20" i="40"/>
  <c r="BK20" i="40"/>
  <c r="BJ20" i="40"/>
  <c r="BI20" i="40"/>
  <c r="BH20" i="40"/>
  <c r="BG20" i="40"/>
  <c r="BF20" i="40"/>
  <c r="BE20" i="40"/>
  <c r="BD20" i="40"/>
  <c r="BC20" i="40"/>
  <c r="BB20" i="40"/>
  <c r="BA20" i="40"/>
  <c r="AZ20" i="40"/>
  <c r="AY20" i="40"/>
  <c r="AX20" i="40"/>
  <c r="AW20" i="40"/>
  <c r="AV20" i="40"/>
  <c r="AU20" i="40"/>
  <c r="AT20" i="40"/>
  <c r="AS20" i="40"/>
  <c r="AR20" i="40"/>
  <c r="AQ20" i="40"/>
  <c r="AP20" i="40"/>
  <c r="AO20" i="40"/>
  <c r="AN20" i="40"/>
  <c r="AM20" i="40"/>
  <c r="AL20" i="40"/>
  <c r="AK20" i="40"/>
  <c r="AJ20" i="40"/>
  <c r="AI20" i="40"/>
  <c r="BQ19" i="40"/>
  <c r="BP19" i="40"/>
  <c r="BO19" i="40"/>
  <c r="BN19" i="40"/>
  <c r="BM19" i="40"/>
  <c r="BL19" i="40"/>
  <c r="BK19" i="40"/>
  <c r="BJ19" i="40"/>
  <c r="BI19" i="40"/>
  <c r="BH19" i="40"/>
  <c r="BG19" i="40"/>
  <c r="BF19" i="40"/>
  <c r="BE19" i="40"/>
  <c r="BD19" i="40"/>
  <c r="BC19" i="40"/>
  <c r="BB19" i="40"/>
  <c r="BA19" i="40"/>
  <c r="AZ19" i="40"/>
  <c r="AY19" i="40"/>
  <c r="AX19" i="40"/>
  <c r="AW19" i="40"/>
  <c r="AV19" i="40"/>
  <c r="AU19" i="40"/>
  <c r="AT19" i="40"/>
  <c r="AS19" i="40"/>
  <c r="AR19" i="40"/>
  <c r="AQ19" i="40"/>
  <c r="AP19" i="40"/>
  <c r="AO19" i="40"/>
  <c r="AN19" i="40"/>
  <c r="AM19" i="40"/>
  <c r="AL19" i="40"/>
  <c r="AK19" i="40"/>
  <c r="AJ19" i="40"/>
  <c r="AI19" i="40"/>
  <c r="D4" i="40"/>
  <c r="BQ21" i="39"/>
  <c r="BP21" i="39"/>
  <c r="BO21" i="39"/>
  <c r="BN21" i="39"/>
  <c r="BM21" i="39"/>
  <c r="BL21" i="39"/>
  <c r="BK21" i="39"/>
  <c r="BJ21" i="39"/>
  <c r="BI21" i="39"/>
  <c r="BH21" i="39"/>
  <c r="BG21" i="39"/>
  <c r="BF21" i="39"/>
  <c r="BE21" i="39"/>
  <c r="BD21" i="39"/>
  <c r="N40" i="39" s="1"/>
  <c r="BC21" i="39"/>
  <c r="BB21" i="39"/>
  <c r="BA21" i="39"/>
  <c r="AZ21" i="39"/>
  <c r="AY21" i="39"/>
  <c r="AX21" i="39"/>
  <c r="AW21" i="39"/>
  <c r="AV21" i="39"/>
  <c r="AU21" i="39"/>
  <c r="AT21" i="39"/>
  <c r="AS21" i="39"/>
  <c r="AR21" i="39"/>
  <c r="AQ21" i="39"/>
  <c r="AP21" i="39"/>
  <c r="AO21" i="39"/>
  <c r="AN21" i="39"/>
  <c r="AM21" i="39"/>
  <c r="AL21" i="39"/>
  <c r="AK21" i="39"/>
  <c r="AJ21" i="39"/>
  <c r="AI21" i="39"/>
  <c r="BQ20" i="39"/>
  <c r="BP20" i="39"/>
  <c r="BO20" i="39"/>
  <c r="BN20" i="39"/>
  <c r="BM20" i="39"/>
  <c r="BL20" i="39"/>
  <c r="BK20" i="39"/>
  <c r="BJ20" i="39"/>
  <c r="BI20" i="39"/>
  <c r="BH20" i="39"/>
  <c r="BG20" i="39"/>
  <c r="BF20" i="39"/>
  <c r="BE20" i="39"/>
  <c r="BD20" i="39"/>
  <c r="BC20" i="39"/>
  <c r="BB20" i="39"/>
  <c r="BA20" i="39"/>
  <c r="AZ20" i="39"/>
  <c r="AY20" i="39"/>
  <c r="AX20" i="39"/>
  <c r="AW20" i="39"/>
  <c r="AV20" i="39"/>
  <c r="AU20" i="39"/>
  <c r="AT20" i="39"/>
  <c r="AS20" i="39"/>
  <c r="AR20" i="39"/>
  <c r="AQ20" i="39"/>
  <c r="AP20" i="39"/>
  <c r="AO20" i="39"/>
  <c r="AN20" i="39"/>
  <c r="AM20" i="39"/>
  <c r="AL20" i="39"/>
  <c r="AK20" i="39"/>
  <c r="AJ20" i="39"/>
  <c r="AI20" i="39"/>
  <c r="BQ19" i="39"/>
  <c r="BP19" i="39"/>
  <c r="BO19" i="39"/>
  <c r="BN19" i="39"/>
  <c r="BM19" i="39"/>
  <c r="BL19" i="39"/>
  <c r="BK19" i="39"/>
  <c r="BJ19" i="39"/>
  <c r="BI19" i="39"/>
  <c r="BH19" i="39"/>
  <c r="BG19" i="39"/>
  <c r="BF19" i="39"/>
  <c r="BE19" i="39"/>
  <c r="BD19" i="39"/>
  <c r="BC19" i="39"/>
  <c r="BB19" i="39"/>
  <c r="BA19" i="39"/>
  <c r="AZ19" i="39"/>
  <c r="AY19" i="39"/>
  <c r="AX19" i="39"/>
  <c r="AW19" i="39"/>
  <c r="AV19" i="39"/>
  <c r="AU19" i="39"/>
  <c r="AT19" i="39"/>
  <c r="AS19" i="39"/>
  <c r="AR19" i="39"/>
  <c r="AQ19" i="39"/>
  <c r="AP19" i="39"/>
  <c r="AO19" i="39"/>
  <c r="AN19" i="39"/>
  <c r="AM19" i="39"/>
  <c r="AL19" i="39"/>
  <c r="AK19" i="39"/>
  <c r="AJ19" i="39"/>
  <c r="AI19" i="39"/>
  <c r="D4" i="39"/>
  <c r="BQ21" i="38"/>
  <c r="BP21" i="38"/>
  <c r="BO21" i="38"/>
  <c r="BN21" i="38"/>
  <c r="BM21" i="38"/>
  <c r="BL21" i="38"/>
  <c r="BK21" i="38"/>
  <c r="BJ21" i="38"/>
  <c r="BI21" i="38"/>
  <c r="BH21" i="38"/>
  <c r="BG21" i="38"/>
  <c r="BF21" i="38"/>
  <c r="BE21" i="38"/>
  <c r="BD21" i="38"/>
  <c r="BC21" i="38"/>
  <c r="BB21" i="38"/>
  <c r="BA21" i="38"/>
  <c r="AZ21" i="38"/>
  <c r="AY21" i="38"/>
  <c r="AX21" i="38"/>
  <c r="AW21" i="38"/>
  <c r="AV21" i="38"/>
  <c r="AU21" i="38"/>
  <c r="AT21" i="38"/>
  <c r="AS21" i="38"/>
  <c r="AR21" i="38"/>
  <c r="AQ21" i="38"/>
  <c r="AP21" i="38"/>
  <c r="AO21" i="38"/>
  <c r="AN21" i="38"/>
  <c r="AM21" i="38"/>
  <c r="AL21" i="38"/>
  <c r="AK21" i="38"/>
  <c r="AJ21" i="38"/>
  <c r="AI21" i="38"/>
  <c r="BQ20" i="38"/>
  <c r="BP20" i="38"/>
  <c r="BO20" i="38"/>
  <c r="BN20" i="38"/>
  <c r="BM20" i="38"/>
  <c r="BL20" i="38"/>
  <c r="BK20" i="38"/>
  <c r="BJ20" i="38"/>
  <c r="BI20" i="38"/>
  <c r="BH20" i="38"/>
  <c r="BG20" i="38"/>
  <c r="BF20" i="38"/>
  <c r="BE20" i="38"/>
  <c r="BD20" i="38"/>
  <c r="BC20" i="38"/>
  <c r="BB20" i="38"/>
  <c r="BA20" i="38"/>
  <c r="AZ20" i="38"/>
  <c r="AY20" i="38"/>
  <c r="AX20" i="38"/>
  <c r="AW20" i="38"/>
  <c r="AV20" i="38"/>
  <c r="AU20" i="38"/>
  <c r="AT20" i="38"/>
  <c r="AS20" i="38"/>
  <c r="AR20" i="38"/>
  <c r="AQ20" i="38"/>
  <c r="AP20" i="38"/>
  <c r="AO20" i="38"/>
  <c r="AN20" i="38"/>
  <c r="AM20" i="38"/>
  <c r="AL20" i="38"/>
  <c r="AK20" i="38"/>
  <c r="AJ20" i="38"/>
  <c r="AI20" i="38"/>
  <c r="BQ19" i="38"/>
  <c r="BP19" i="38"/>
  <c r="BO19" i="38"/>
  <c r="BN19" i="38"/>
  <c r="BM19" i="38"/>
  <c r="BL19" i="38"/>
  <c r="BK19" i="38"/>
  <c r="BJ19" i="38"/>
  <c r="BI19" i="38"/>
  <c r="BH19" i="38"/>
  <c r="BG19" i="38"/>
  <c r="BF19" i="38"/>
  <c r="BE19" i="38"/>
  <c r="BD19" i="38"/>
  <c r="BC19" i="38"/>
  <c r="BB19" i="38"/>
  <c r="BA19" i="38"/>
  <c r="BA18" i="38" s="1"/>
  <c r="AZ19" i="38"/>
  <c r="AY19" i="38"/>
  <c r="AX19" i="38"/>
  <c r="AW19" i="38"/>
  <c r="AV19" i="38"/>
  <c r="AU19" i="38"/>
  <c r="AT19" i="38"/>
  <c r="AS19" i="38"/>
  <c r="AR19" i="38"/>
  <c r="AR18" i="38" s="1"/>
  <c r="AQ19" i="38"/>
  <c r="AP19" i="38"/>
  <c r="AO19" i="38"/>
  <c r="AN19" i="38"/>
  <c r="AM19" i="38"/>
  <c r="AL19" i="38"/>
  <c r="AK19" i="38"/>
  <c r="AK18" i="38" s="1"/>
  <c r="AJ19" i="38"/>
  <c r="AI19" i="38"/>
  <c r="D4" i="38"/>
  <c r="BQ21" i="37"/>
  <c r="BP21" i="37"/>
  <c r="BO21" i="37"/>
  <c r="BN21" i="37"/>
  <c r="BM21" i="37"/>
  <c r="BL21" i="37"/>
  <c r="BK21" i="37"/>
  <c r="BJ21" i="37"/>
  <c r="BI21" i="37"/>
  <c r="BH21" i="37"/>
  <c r="BG21" i="37"/>
  <c r="BF21" i="37"/>
  <c r="BE21" i="37"/>
  <c r="BD21" i="37"/>
  <c r="BC21" i="37"/>
  <c r="BB21" i="37"/>
  <c r="BA21" i="37"/>
  <c r="AZ21" i="37"/>
  <c r="AY21" i="37"/>
  <c r="AX21" i="37"/>
  <c r="AW21" i="37"/>
  <c r="AV21" i="37"/>
  <c r="AU21" i="37"/>
  <c r="AT21" i="37"/>
  <c r="AS21" i="37"/>
  <c r="AR21" i="37"/>
  <c r="AQ21" i="37"/>
  <c r="AP21" i="37"/>
  <c r="AO21" i="37"/>
  <c r="AN21" i="37"/>
  <c r="AM21" i="37"/>
  <c r="AL21" i="37"/>
  <c r="AK21" i="37"/>
  <c r="AJ21" i="37"/>
  <c r="AI21" i="37"/>
  <c r="BQ20" i="37"/>
  <c r="BP20" i="37"/>
  <c r="BO20" i="37"/>
  <c r="BN20" i="37"/>
  <c r="BM20" i="37"/>
  <c r="BL20" i="37"/>
  <c r="BK20" i="37"/>
  <c r="BJ20" i="37"/>
  <c r="BI20" i="37"/>
  <c r="BH20" i="37"/>
  <c r="BG20" i="37"/>
  <c r="BF20" i="37"/>
  <c r="BE20" i="37"/>
  <c r="BD20" i="37"/>
  <c r="BC20" i="37"/>
  <c r="BB20" i="37"/>
  <c r="BA20" i="37"/>
  <c r="AZ20" i="37"/>
  <c r="AY20" i="37"/>
  <c r="AX20" i="37"/>
  <c r="AW20" i="37"/>
  <c r="AV20" i="37"/>
  <c r="AU20" i="37"/>
  <c r="AT20" i="37"/>
  <c r="AS20" i="37"/>
  <c r="AR20" i="37"/>
  <c r="AQ20" i="37"/>
  <c r="AP20" i="37"/>
  <c r="AO20" i="37"/>
  <c r="AN20" i="37"/>
  <c r="AM20" i="37"/>
  <c r="AL20" i="37"/>
  <c r="AK20" i="37"/>
  <c r="AJ20" i="37"/>
  <c r="AI20" i="37"/>
  <c r="BQ19" i="37"/>
  <c r="BP19" i="37"/>
  <c r="BO19" i="37"/>
  <c r="BN19" i="37"/>
  <c r="BM19" i="37"/>
  <c r="BL19" i="37"/>
  <c r="BK19" i="37"/>
  <c r="BJ19" i="37"/>
  <c r="BI19" i="37"/>
  <c r="BH19" i="37"/>
  <c r="BG19" i="37"/>
  <c r="BF19" i="37"/>
  <c r="BE19" i="37"/>
  <c r="BD19" i="37"/>
  <c r="BC19" i="37"/>
  <c r="BB19" i="37"/>
  <c r="BA19" i="37"/>
  <c r="AZ19" i="37"/>
  <c r="AY19" i="37"/>
  <c r="AX19" i="37"/>
  <c r="AW19" i="37"/>
  <c r="AV19" i="37"/>
  <c r="AU19" i="37"/>
  <c r="AT19" i="37"/>
  <c r="AS19" i="37"/>
  <c r="AR19" i="37"/>
  <c r="AQ19" i="37"/>
  <c r="AP19" i="37"/>
  <c r="AO19" i="37"/>
  <c r="AN19" i="37"/>
  <c r="AM19" i="37"/>
  <c r="AL19" i="37"/>
  <c r="AK19" i="37"/>
  <c r="AJ19" i="37"/>
  <c r="AI19" i="37"/>
  <c r="D4" i="37"/>
  <c r="D4" i="26"/>
  <c r="B670" i="35"/>
  <c r="A670" i="35"/>
  <c r="C670" i="35"/>
  <c r="D670" i="35"/>
  <c r="E670" i="35"/>
  <c r="F670" i="35"/>
  <c r="G670" i="35"/>
  <c r="H670" i="35"/>
  <c r="H671" i="35"/>
  <c r="H672" i="35"/>
  <c r="H673" i="35"/>
  <c r="H674" i="35"/>
  <c r="H675" i="35"/>
  <c r="H676" i="35"/>
  <c r="H677" i="35"/>
  <c r="H678" i="35"/>
  <c r="H679" i="35"/>
  <c r="H680" i="35"/>
  <c r="H681" i="35"/>
  <c r="B671" i="35"/>
  <c r="C671" i="35"/>
  <c r="D671" i="35"/>
  <c r="E671" i="35"/>
  <c r="F671" i="35"/>
  <c r="G671" i="35"/>
  <c r="B672" i="35"/>
  <c r="C672" i="35"/>
  <c r="E672" i="35"/>
  <c r="F672" i="35"/>
  <c r="G672" i="35"/>
  <c r="B673" i="35"/>
  <c r="C673" i="35"/>
  <c r="E673" i="35"/>
  <c r="F673" i="35"/>
  <c r="G673" i="35"/>
  <c r="B674" i="35"/>
  <c r="C674" i="35"/>
  <c r="E674" i="35"/>
  <c r="F674" i="35"/>
  <c r="G674" i="35"/>
  <c r="B675" i="35"/>
  <c r="C675" i="35"/>
  <c r="E675" i="35"/>
  <c r="F675" i="35"/>
  <c r="G675" i="35"/>
  <c r="B676" i="35"/>
  <c r="C676" i="35"/>
  <c r="E676" i="35"/>
  <c r="F676" i="35"/>
  <c r="G676" i="35"/>
  <c r="B677" i="35"/>
  <c r="C677" i="35"/>
  <c r="E677" i="35"/>
  <c r="F677" i="35"/>
  <c r="G677" i="35"/>
  <c r="B678" i="35"/>
  <c r="C678" i="35"/>
  <c r="E678" i="35"/>
  <c r="F678" i="35"/>
  <c r="G678" i="35"/>
  <c r="B679" i="35"/>
  <c r="C679" i="35"/>
  <c r="E679" i="35"/>
  <c r="F679" i="35"/>
  <c r="G679" i="35"/>
  <c r="B680" i="35"/>
  <c r="C680" i="35"/>
  <c r="E680" i="35"/>
  <c r="F680" i="35"/>
  <c r="G680" i="35"/>
  <c r="B681" i="35"/>
  <c r="C681" i="35"/>
  <c r="E681" i="35"/>
  <c r="F681" i="35"/>
  <c r="G681" i="35"/>
  <c r="B642" i="35"/>
  <c r="C642" i="35"/>
  <c r="D642" i="35"/>
  <c r="A642" i="35"/>
  <c r="E642" i="35"/>
  <c r="F642" i="35"/>
  <c r="G642" i="35"/>
  <c r="H642" i="35"/>
  <c r="B643" i="35"/>
  <c r="C643" i="35"/>
  <c r="E643" i="35"/>
  <c r="F643" i="35"/>
  <c r="G643" i="35"/>
  <c r="H643" i="35"/>
  <c r="B644" i="35"/>
  <c r="C644" i="35"/>
  <c r="E644" i="35"/>
  <c r="F644" i="35"/>
  <c r="G644" i="35"/>
  <c r="H644" i="35"/>
  <c r="B645" i="35"/>
  <c r="C645" i="35"/>
  <c r="E645" i="35"/>
  <c r="F645" i="35"/>
  <c r="G645" i="35"/>
  <c r="H645" i="35"/>
  <c r="B646" i="35"/>
  <c r="C646" i="35"/>
  <c r="E646" i="35"/>
  <c r="F646" i="35"/>
  <c r="G646" i="35"/>
  <c r="H646" i="35"/>
  <c r="H647" i="35"/>
  <c r="H648" i="35"/>
  <c r="H649" i="35"/>
  <c r="H650" i="35"/>
  <c r="H651" i="35"/>
  <c r="H652" i="35"/>
  <c r="H653" i="35"/>
  <c r="H654" i="35"/>
  <c r="H655" i="35"/>
  <c r="H656" i="35"/>
  <c r="H657" i="35"/>
  <c r="H658" i="35"/>
  <c r="H659" i="35"/>
  <c r="H660" i="35"/>
  <c r="H661" i="35"/>
  <c r="H662" i="35"/>
  <c r="H663" i="35"/>
  <c r="H664" i="35"/>
  <c r="H665" i="35"/>
  <c r="H666" i="35"/>
  <c r="H667" i="35"/>
  <c r="H668" i="35"/>
  <c r="H669" i="35"/>
  <c r="B647" i="35"/>
  <c r="C647" i="35"/>
  <c r="E647" i="35"/>
  <c r="F647" i="35"/>
  <c r="G647" i="35"/>
  <c r="B648" i="35"/>
  <c r="C648" i="35"/>
  <c r="E648" i="35"/>
  <c r="F648" i="35"/>
  <c r="G648" i="35"/>
  <c r="B649" i="35"/>
  <c r="C649" i="35"/>
  <c r="E649" i="35"/>
  <c r="F649" i="35"/>
  <c r="G649" i="35"/>
  <c r="B650" i="35"/>
  <c r="C650" i="35"/>
  <c r="E650" i="35"/>
  <c r="F650" i="35"/>
  <c r="G650" i="35"/>
  <c r="B651" i="35"/>
  <c r="C651" i="35"/>
  <c r="E651" i="35"/>
  <c r="F651" i="35"/>
  <c r="G651" i="35"/>
  <c r="B652" i="35"/>
  <c r="C652" i="35"/>
  <c r="E652" i="35"/>
  <c r="F652" i="35"/>
  <c r="G652" i="35"/>
  <c r="B653" i="35"/>
  <c r="C653" i="35"/>
  <c r="E653" i="35"/>
  <c r="F653" i="35"/>
  <c r="G653" i="35"/>
  <c r="B654" i="35"/>
  <c r="C654" i="35"/>
  <c r="E654" i="35"/>
  <c r="F654" i="35"/>
  <c r="G654" i="35"/>
  <c r="B655" i="35"/>
  <c r="C655" i="35"/>
  <c r="E655" i="35"/>
  <c r="F655" i="35"/>
  <c r="G655" i="35"/>
  <c r="B656" i="35"/>
  <c r="C656" i="35"/>
  <c r="E656" i="35"/>
  <c r="F656" i="35"/>
  <c r="G656" i="35"/>
  <c r="B657" i="35"/>
  <c r="C657" i="35"/>
  <c r="E657" i="35"/>
  <c r="F657" i="35"/>
  <c r="G657" i="35"/>
  <c r="B658" i="35"/>
  <c r="C658" i="35"/>
  <c r="E658" i="35"/>
  <c r="F658" i="35"/>
  <c r="G658" i="35"/>
  <c r="B659" i="35"/>
  <c r="C659" i="35"/>
  <c r="E659" i="35"/>
  <c r="F659" i="35"/>
  <c r="G659" i="35"/>
  <c r="B660" i="35"/>
  <c r="C660" i="35"/>
  <c r="E660" i="35"/>
  <c r="F660" i="35"/>
  <c r="G660" i="35"/>
  <c r="B661" i="35"/>
  <c r="C661" i="35"/>
  <c r="E661" i="35"/>
  <c r="F661" i="35"/>
  <c r="G661" i="35"/>
  <c r="B662" i="35"/>
  <c r="C662" i="35"/>
  <c r="E662" i="35"/>
  <c r="F662" i="35"/>
  <c r="G662" i="35"/>
  <c r="B663" i="35"/>
  <c r="C663" i="35"/>
  <c r="E663" i="35"/>
  <c r="F663" i="35"/>
  <c r="G663" i="35"/>
  <c r="B664" i="35"/>
  <c r="C664" i="35"/>
  <c r="E664" i="35"/>
  <c r="F664" i="35"/>
  <c r="G664" i="35"/>
  <c r="B665" i="35"/>
  <c r="C665" i="35"/>
  <c r="E665" i="35"/>
  <c r="F665" i="35"/>
  <c r="G665" i="35"/>
  <c r="B666" i="35"/>
  <c r="C666" i="35"/>
  <c r="E666" i="35"/>
  <c r="F666" i="35"/>
  <c r="G666" i="35"/>
  <c r="B667" i="35"/>
  <c r="C667" i="35"/>
  <c r="E667" i="35"/>
  <c r="F667" i="35"/>
  <c r="G667" i="35"/>
  <c r="B668" i="35"/>
  <c r="C668" i="35"/>
  <c r="E668" i="35"/>
  <c r="F668" i="35"/>
  <c r="G668" i="35"/>
  <c r="B669" i="35"/>
  <c r="C669" i="35"/>
  <c r="E669" i="35"/>
  <c r="F669" i="35"/>
  <c r="G669" i="35"/>
  <c r="B547" i="35"/>
  <c r="C547" i="35"/>
  <c r="D547" i="35"/>
  <c r="E547" i="35"/>
  <c r="F547" i="35"/>
  <c r="G547" i="35"/>
  <c r="H547" i="35"/>
  <c r="H548" i="35"/>
  <c r="H549" i="35"/>
  <c r="H550" i="35"/>
  <c r="H551" i="35"/>
  <c r="H552" i="35"/>
  <c r="H553" i="35"/>
  <c r="H554" i="35"/>
  <c r="H555" i="35"/>
  <c r="H556" i="35"/>
  <c r="H557" i="35"/>
  <c r="H558" i="35"/>
  <c r="H559" i="35"/>
  <c r="H560" i="35"/>
  <c r="H561" i="35"/>
  <c r="H562" i="35"/>
  <c r="H563" i="35"/>
  <c r="H564" i="35"/>
  <c r="H565" i="35"/>
  <c r="H566" i="35"/>
  <c r="H567" i="35"/>
  <c r="H568" i="35"/>
  <c r="H569" i="35"/>
  <c r="H570" i="35"/>
  <c r="H571" i="35"/>
  <c r="H572" i="35"/>
  <c r="H573" i="35"/>
  <c r="H574" i="35"/>
  <c r="H575" i="35"/>
  <c r="H576" i="35"/>
  <c r="H577" i="35"/>
  <c r="H578" i="35"/>
  <c r="H579" i="35"/>
  <c r="H580" i="35"/>
  <c r="H581" i="35"/>
  <c r="H582" i="35"/>
  <c r="H583" i="35"/>
  <c r="H584" i="35"/>
  <c r="H585" i="35"/>
  <c r="H586" i="35"/>
  <c r="H587" i="35"/>
  <c r="H588" i="35"/>
  <c r="H589" i="35"/>
  <c r="H590" i="35"/>
  <c r="H591" i="35"/>
  <c r="H592" i="35"/>
  <c r="H593" i="35"/>
  <c r="H594" i="35"/>
  <c r="H595" i="35"/>
  <c r="H596" i="35"/>
  <c r="H597" i="35"/>
  <c r="H598" i="35"/>
  <c r="H599" i="35"/>
  <c r="H600" i="35"/>
  <c r="H601" i="35"/>
  <c r="H602" i="35"/>
  <c r="H603" i="35"/>
  <c r="H604" i="35"/>
  <c r="H605" i="35"/>
  <c r="H606" i="35"/>
  <c r="H607" i="35"/>
  <c r="H608" i="35"/>
  <c r="H609" i="35"/>
  <c r="H610" i="35"/>
  <c r="H611" i="35"/>
  <c r="H612" i="35"/>
  <c r="H613" i="35"/>
  <c r="H614" i="35"/>
  <c r="H615" i="35"/>
  <c r="H616" i="35"/>
  <c r="H617" i="35"/>
  <c r="H618" i="35"/>
  <c r="H619" i="35"/>
  <c r="H620" i="35"/>
  <c r="H621" i="35"/>
  <c r="H622" i="35"/>
  <c r="H623" i="35"/>
  <c r="H624" i="35"/>
  <c r="H625" i="35"/>
  <c r="H626" i="35"/>
  <c r="H627" i="35"/>
  <c r="H628" i="35"/>
  <c r="H629" i="35"/>
  <c r="H630" i="35"/>
  <c r="H631" i="35"/>
  <c r="H632" i="35"/>
  <c r="H633" i="35"/>
  <c r="H634" i="35"/>
  <c r="H635" i="35"/>
  <c r="H636" i="35"/>
  <c r="H637" i="35"/>
  <c r="H638" i="35"/>
  <c r="H639" i="35"/>
  <c r="H640" i="35"/>
  <c r="H641" i="35"/>
  <c r="B548" i="35"/>
  <c r="C548" i="35"/>
  <c r="E548" i="35"/>
  <c r="F548" i="35"/>
  <c r="G548" i="35"/>
  <c r="B549" i="35"/>
  <c r="C549" i="35"/>
  <c r="E549" i="35"/>
  <c r="F549" i="35"/>
  <c r="G549" i="35"/>
  <c r="B550" i="35"/>
  <c r="C550" i="35"/>
  <c r="E550" i="35"/>
  <c r="F550" i="35"/>
  <c r="G550" i="35"/>
  <c r="B551" i="35"/>
  <c r="C551" i="35"/>
  <c r="E551" i="35"/>
  <c r="F551" i="35"/>
  <c r="G551" i="35"/>
  <c r="B552" i="35"/>
  <c r="C552" i="35"/>
  <c r="E552" i="35"/>
  <c r="F552" i="35"/>
  <c r="G552" i="35"/>
  <c r="B553" i="35"/>
  <c r="C553" i="35"/>
  <c r="E553" i="35"/>
  <c r="F553" i="35"/>
  <c r="G553" i="35"/>
  <c r="B554" i="35"/>
  <c r="C554" i="35"/>
  <c r="E554" i="35"/>
  <c r="F554" i="35"/>
  <c r="G554" i="35"/>
  <c r="B555" i="35"/>
  <c r="C555" i="35"/>
  <c r="E555" i="35"/>
  <c r="F555" i="35"/>
  <c r="G555" i="35"/>
  <c r="B556" i="35"/>
  <c r="C556" i="35"/>
  <c r="E556" i="35"/>
  <c r="F556" i="35"/>
  <c r="G556" i="35"/>
  <c r="B557" i="35"/>
  <c r="C557" i="35"/>
  <c r="E557" i="35"/>
  <c r="F557" i="35"/>
  <c r="G557" i="35"/>
  <c r="B558" i="35"/>
  <c r="C558" i="35"/>
  <c r="E558" i="35"/>
  <c r="F558" i="35"/>
  <c r="G558" i="35"/>
  <c r="B559" i="35"/>
  <c r="C559" i="35"/>
  <c r="E559" i="35"/>
  <c r="F559" i="35"/>
  <c r="G559" i="35"/>
  <c r="B560" i="35"/>
  <c r="C560" i="35"/>
  <c r="E560" i="35"/>
  <c r="F560" i="35"/>
  <c r="G560" i="35"/>
  <c r="B561" i="35"/>
  <c r="C561" i="35"/>
  <c r="E561" i="35"/>
  <c r="F561" i="35"/>
  <c r="G561" i="35"/>
  <c r="B562" i="35"/>
  <c r="C562" i="35"/>
  <c r="E562" i="35"/>
  <c r="F562" i="35"/>
  <c r="G562" i="35"/>
  <c r="B563" i="35"/>
  <c r="C563" i="35"/>
  <c r="E563" i="35"/>
  <c r="F563" i="35"/>
  <c r="G563" i="35"/>
  <c r="B564" i="35"/>
  <c r="C564" i="35"/>
  <c r="E564" i="35"/>
  <c r="F564" i="35"/>
  <c r="G564" i="35"/>
  <c r="B565" i="35"/>
  <c r="C565" i="35"/>
  <c r="E565" i="35"/>
  <c r="F565" i="35"/>
  <c r="G565" i="35"/>
  <c r="B566" i="35"/>
  <c r="C566" i="35"/>
  <c r="E566" i="35"/>
  <c r="F566" i="35"/>
  <c r="G566" i="35"/>
  <c r="B567" i="35"/>
  <c r="C567" i="35"/>
  <c r="E567" i="35"/>
  <c r="F567" i="35"/>
  <c r="G567" i="35"/>
  <c r="B568" i="35"/>
  <c r="C568" i="35"/>
  <c r="E568" i="35"/>
  <c r="F568" i="35"/>
  <c r="G568" i="35"/>
  <c r="B569" i="35"/>
  <c r="C569" i="35"/>
  <c r="E569" i="35"/>
  <c r="F569" i="35"/>
  <c r="G569" i="35"/>
  <c r="B570" i="35"/>
  <c r="C570" i="35"/>
  <c r="E570" i="35"/>
  <c r="F570" i="35"/>
  <c r="G570" i="35"/>
  <c r="B571" i="35"/>
  <c r="C571" i="35"/>
  <c r="E571" i="35"/>
  <c r="F571" i="35"/>
  <c r="G571" i="35"/>
  <c r="B572" i="35"/>
  <c r="C572" i="35"/>
  <c r="E572" i="35"/>
  <c r="F572" i="35"/>
  <c r="G572" i="35"/>
  <c r="B573" i="35"/>
  <c r="C573" i="35"/>
  <c r="E573" i="35"/>
  <c r="F573" i="35"/>
  <c r="G573" i="35"/>
  <c r="B574" i="35"/>
  <c r="C574" i="35"/>
  <c r="E574" i="35"/>
  <c r="F574" i="35"/>
  <c r="G574" i="35"/>
  <c r="B575" i="35"/>
  <c r="C575" i="35"/>
  <c r="E575" i="35"/>
  <c r="F575" i="35"/>
  <c r="G575" i="35"/>
  <c r="B576" i="35"/>
  <c r="C576" i="35"/>
  <c r="E576" i="35"/>
  <c r="F576" i="35"/>
  <c r="G576" i="35"/>
  <c r="B577" i="35"/>
  <c r="C577" i="35"/>
  <c r="E577" i="35"/>
  <c r="F577" i="35"/>
  <c r="G577" i="35"/>
  <c r="B578" i="35"/>
  <c r="C578" i="35"/>
  <c r="E578" i="35"/>
  <c r="F578" i="35"/>
  <c r="G578" i="35"/>
  <c r="B579" i="35"/>
  <c r="C579" i="35"/>
  <c r="E579" i="35"/>
  <c r="F579" i="35"/>
  <c r="G579" i="35"/>
  <c r="B580" i="35"/>
  <c r="C580" i="35"/>
  <c r="E580" i="35"/>
  <c r="F580" i="35"/>
  <c r="G580" i="35"/>
  <c r="B581" i="35"/>
  <c r="C581" i="35"/>
  <c r="E581" i="35"/>
  <c r="F581" i="35"/>
  <c r="G581" i="35"/>
  <c r="B582" i="35"/>
  <c r="C582" i="35"/>
  <c r="E582" i="35"/>
  <c r="F582" i="35"/>
  <c r="G582" i="35"/>
  <c r="B583" i="35"/>
  <c r="C583" i="35"/>
  <c r="E583" i="35"/>
  <c r="F583" i="35"/>
  <c r="G583" i="35"/>
  <c r="B584" i="35"/>
  <c r="C584" i="35"/>
  <c r="E584" i="35"/>
  <c r="F584" i="35"/>
  <c r="G584" i="35"/>
  <c r="B585" i="35"/>
  <c r="C585" i="35"/>
  <c r="E585" i="35"/>
  <c r="F585" i="35"/>
  <c r="G585" i="35"/>
  <c r="B586" i="35"/>
  <c r="C586" i="35"/>
  <c r="E586" i="35"/>
  <c r="F586" i="35"/>
  <c r="G586" i="35"/>
  <c r="B587" i="35"/>
  <c r="C587" i="35"/>
  <c r="E587" i="35"/>
  <c r="F587" i="35"/>
  <c r="G587" i="35"/>
  <c r="B588" i="35"/>
  <c r="C588" i="35"/>
  <c r="E588" i="35"/>
  <c r="F588" i="35"/>
  <c r="G588" i="35"/>
  <c r="B589" i="35"/>
  <c r="C589" i="35"/>
  <c r="E589" i="35"/>
  <c r="F589" i="35"/>
  <c r="G589" i="35"/>
  <c r="B590" i="35"/>
  <c r="C590" i="35"/>
  <c r="E590" i="35"/>
  <c r="F590" i="35"/>
  <c r="G590" i="35"/>
  <c r="B591" i="35"/>
  <c r="C591" i="35"/>
  <c r="E591" i="35"/>
  <c r="F591" i="35"/>
  <c r="G591" i="35"/>
  <c r="B592" i="35"/>
  <c r="C592" i="35"/>
  <c r="E592" i="35"/>
  <c r="F592" i="35"/>
  <c r="G592" i="35"/>
  <c r="B593" i="35"/>
  <c r="C593" i="35"/>
  <c r="E593" i="35"/>
  <c r="F593" i="35"/>
  <c r="G593" i="35"/>
  <c r="B594" i="35"/>
  <c r="C594" i="35"/>
  <c r="E594" i="35"/>
  <c r="F594" i="35"/>
  <c r="G594" i="35"/>
  <c r="B595" i="35"/>
  <c r="C595" i="35"/>
  <c r="E595" i="35"/>
  <c r="F595" i="35"/>
  <c r="G595" i="35"/>
  <c r="B596" i="35"/>
  <c r="C596" i="35"/>
  <c r="E596" i="35"/>
  <c r="F596" i="35"/>
  <c r="G596" i="35"/>
  <c r="B597" i="35"/>
  <c r="C597" i="35"/>
  <c r="E597" i="35"/>
  <c r="F597" i="35"/>
  <c r="G597" i="35"/>
  <c r="B598" i="35"/>
  <c r="C598" i="35"/>
  <c r="E598" i="35"/>
  <c r="F598" i="35"/>
  <c r="G598" i="35"/>
  <c r="B599" i="35"/>
  <c r="C599" i="35"/>
  <c r="E599" i="35"/>
  <c r="F599" i="35"/>
  <c r="G599" i="35"/>
  <c r="B600" i="35"/>
  <c r="C600" i="35"/>
  <c r="E600" i="35"/>
  <c r="F600" i="35"/>
  <c r="G600" i="35"/>
  <c r="B601" i="35"/>
  <c r="C601" i="35"/>
  <c r="E601" i="35"/>
  <c r="F601" i="35"/>
  <c r="G601" i="35"/>
  <c r="B602" i="35"/>
  <c r="C602" i="35"/>
  <c r="E602" i="35"/>
  <c r="F602" i="35"/>
  <c r="G602" i="35"/>
  <c r="B603" i="35"/>
  <c r="C603" i="35"/>
  <c r="E603" i="35"/>
  <c r="F603" i="35"/>
  <c r="G603" i="35"/>
  <c r="B604" i="35"/>
  <c r="C604" i="35"/>
  <c r="E604" i="35"/>
  <c r="F604" i="35"/>
  <c r="G604" i="35"/>
  <c r="B605" i="35"/>
  <c r="C605" i="35"/>
  <c r="E605" i="35"/>
  <c r="F605" i="35"/>
  <c r="G605" i="35"/>
  <c r="B606" i="35"/>
  <c r="C606" i="35"/>
  <c r="E606" i="35"/>
  <c r="F606" i="35"/>
  <c r="G606" i="35"/>
  <c r="B607" i="35"/>
  <c r="C607" i="35"/>
  <c r="E607" i="35"/>
  <c r="F607" i="35"/>
  <c r="G607" i="35"/>
  <c r="B608" i="35"/>
  <c r="C608" i="35"/>
  <c r="E608" i="35"/>
  <c r="F608" i="35"/>
  <c r="G608" i="35"/>
  <c r="B609" i="35"/>
  <c r="C609" i="35"/>
  <c r="E609" i="35"/>
  <c r="F609" i="35"/>
  <c r="G609" i="35"/>
  <c r="B610" i="35"/>
  <c r="C610" i="35"/>
  <c r="E610" i="35"/>
  <c r="F610" i="35"/>
  <c r="G610" i="35"/>
  <c r="B611" i="35"/>
  <c r="C611" i="35"/>
  <c r="E611" i="35"/>
  <c r="F611" i="35"/>
  <c r="G611" i="35"/>
  <c r="B612" i="35"/>
  <c r="C612" i="35"/>
  <c r="E612" i="35"/>
  <c r="F612" i="35"/>
  <c r="G612" i="35"/>
  <c r="B613" i="35"/>
  <c r="C613" i="35"/>
  <c r="E613" i="35"/>
  <c r="F613" i="35"/>
  <c r="G613" i="35"/>
  <c r="B614" i="35"/>
  <c r="C614" i="35"/>
  <c r="E614" i="35"/>
  <c r="F614" i="35"/>
  <c r="G614" i="35"/>
  <c r="B615" i="35"/>
  <c r="C615" i="35"/>
  <c r="E615" i="35"/>
  <c r="F615" i="35"/>
  <c r="G615" i="35"/>
  <c r="B616" i="35"/>
  <c r="C616" i="35"/>
  <c r="E616" i="35"/>
  <c r="F616" i="35"/>
  <c r="G616" i="35"/>
  <c r="B617" i="35"/>
  <c r="C617" i="35"/>
  <c r="E617" i="35"/>
  <c r="F617" i="35"/>
  <c r="G617" i="35"/>
  <c r="B618" i="35"/>
  <c r="C618" i="35"/>
  <c r="E618" i="35"/>
  <c r="F618" i="35"/>
  <c r="G618" i="35"/>
  <c r="B619" i="35"/>
  <c r="C619" i="35"/>
  <c r="E619" i="35"/>
  <c r="F619" i="35"/>
  <c r="G619" i="35"/>
  <c r="B620" i="35"/>
  <c r="C620" i="35"/>
  <c r="E620" i="35"/>
  <c r="F620" i="35"/>
  <c r="G620" i="35"/>
  <c r="B621" i="35"/>
  <c r="C621" i="35"/>
  <c r="E621" i="35"/>
  <c r="F621" i="35"/>
  <c r="G621" i="35"/>
  <c r="B622" i="35"/>
  <c r="C622" i="35"/>
  <c r="E622" i="35"/>
  <c r="F622" i="35"/>
  <c r="G622" i="35"/>
  <c r="B623" i="35"/>
  <c r="C623" i="35"/>
  <c r="E623" i="35"/>
  <c r="F623" i="35"/>
  <c r="G623" i="35"/>
  <c r="B624" i="35"/>
  <c r="C624" i="35"/>
  <c r="E624" i="35"/>
  <c r="F624" i="35"/>
  <c r="G624" i="35"/>
  <c r="B625" i="35"/>
  <c r="C625" i="35"/>
  <c r="E625" i="35"/>
  <c r="F625" i="35"/>
  <c r="G625" i="35"/>
  <c r="B626" i="35"/>
  <c r="C626" i="35"/>
  <c r="E626" i="35"/>
  <c r="F626" i="35"/>
  <c r="G626" i="35"/>
  <c r="B627" i="35"/>
  <c r="C627" i="35"/>
  <c r="E627" i="35"/>
  <c r="F627" i="35"/>
  <c r="G627" i="35"/>
  <c r="B628" i="35"/>
  <c r="C628" i="35"/>
  <c r="E628" i="35"/>
  <c r="F628" i="35"/>
  <c r="G628" i="35"/>
  <c r="B629" i="35"/>
  <c r="C629" i="35"/>
  <c r="E629" i="35"/>
  <c r="F629" i="35"/>
  <c r="G629" i="35"/>
  <c r="B630" i="35"/>
  <c r="C630" i="35"/>
  <c r="E630" i="35"/>
  <c r="F630" i="35"/>
  <c r="G630" i="35"/>
  <c r="B631" i="35"/>
  <c r="C631" i="35"/>
  <c r="E631" i="35"/>
  <c r="E632" i="35"/>
  <c r="E633" i="35"/>
  <c r="E634" i="35"/>
  <c r="E635" i="35"/>
  <c r="E636" i="35"/>
  <c r="E637" i="35"/>
  <c r="E638" i="35"/>
  <c r="F631" i="35"/>
  <c r="G631" i="35"/>
  <c r="B632" i="35"/>
  <c r="C632" i="35"/>
  <c r="F632" i="35"/>
  <c r="G632" i="35"/>
  <c r="B633" i="35"/>
  <c r="C633" i="35"/>
  <c r="F633" i="35"/>
  <c r="G633" i="35"/>
  <c r="B634" i="35"/>
  <c r="C634" i="35"/>
  <c r="F634" i="35"/>
  <c r="G634" i="35"/>
  <c r="B635" i="35"/>
  <c r="C635" i="35"/>
  <c r="F635" i="35"/>
  <c r="G635" i="35"/>
  <c r="B636" i="35"/>
  <c r="C636" i="35"/>
  <c r="F636" i="35"/>
  <c r="G636" i="35"/>
  <c r="B637" i="35"/>
  <c r="C637" i="35"/>
  <c r="F637" i="35"/>
  <c r="G637" i="35"/>
  <c r="B638" i="35"/>
  <c r="C638" i="35"/>
  <c r="F638" i="35"/>
  <c r="G638" i="35"/>
  <c r="B639" i="35"/>
  <c r="C639" i="35"/>
  <c r="E639" i="35"/>
  <c r="E640" i="35"/>
  <c r="E641" i="35"/>
  <c r="F639" i="35"/>
  <c r="G639" i="35"/>
  <c r="B640" i="35"/>
  <c r="C640" i="35"/>
  <c r="F640" i="35"/>
  <c r="G640" i="35"/>
  <c r="B641" i="35"/>
  <c r="C641" i="35"/>
  <c r="F641" i="35"/>
  <c r="G641" i="35"/>
  <c r="B281" i="35"/>
  <c r="C281" i="35"/>
  <c r="D281" i="35"/>
  <c r="E281" i="35"/>
  <c r="F281" i="35"/>
  <c r="G281" i="35"/>
  <c r="H281" i="35"/>
  <c r="H282" i="35"/>
  <c r="H283" i="35"/>
  <c r="B282" i="35"/>
  <c r="C282" i="35"/>
  <c r="E282" i="35"/>
  <c r="F282" i="35"/>
  <c r="G282" i="35"/>
  <c r="B283" i="35"/>
  <c r="C283" i="35"/>
  <c r="E283" i="35"/>
  <c r="F283" i="35"/>
  <c r="G283" i="35"/>
  <c r="B284" i="35"/>
  <c r="C284" i="35"/>
  <c r="E284" i="35"/>
  <c r="F284" i="35"/>
  <c r="G284" i="35"/>
  <c r="H284" i="35"/>
  <c r="H285" i="35"/>
  <c r="H286" i="35"/>
  <c r="H287" i="35"/>
  <c r="H288" i="35"/>
  <c r="H289" i="35"/>
  <c r="H290" i="35"/>
  <c r="H291" i="35"/>
  <c r="H292" i="35"/>
  <c r="H293" i="35"/>
  <c r="H294" i="35"/>
  <c r="H295" i="35"/>
  <c r="H296" i="35"/>
  <c r="H297" i="35"/>
  <c r="H298" i="35"/>
  <c r="H299" i="35"/>
  <c r="H300" i="35"/>
  <c r="H301" i="35"/>
  <c r="H302" i="35"/>
  <c r="H303" i="35"/>
  <c r="H304" i="35"/>
  <c r="H305" i="35"/>
  <c r="H306" i="35"/>
  <c r="H307" i="35"/>
  <c r="H308" i="35"/>
  <c r="H309" i="35"/>
  <c r="H310" i="35"/>
  <c r="H311" i="35"/>
  <c r="H312" i="35"/>
  <c r="H313" i="35"/>
  <c r="H314" i="35"/>
  <c r="H315" i="35"/>
  <c r="H316" i="35"/>
  <c r="H317" i="35"/>
  <c r="H318" i="35"/>
  <c r="H319" i="35"/>
  <c r="H320" i="35"/>
  <c r="H321" i="35"/>
  <c r="H322" i="35"/>
  <c r="H323" i="35"/>
  <c r="H324" i="35"/>
  <c r="H325" i="35"/>
  <c r="H326" i="35"/>
  <c r="H327" i="35"/>
  <c r="H328" i="35"/>
  <c r="H329" i="35"/>
  <c r="H330" i="35"/>
  <c r="H331" i="35"/>
  <c r="H332" i="35"/>
  <c r="H333" i="35"/>
  <c r="H334" i="35"/>
  <c r="H335" i="35"/>
  <c r="H336" i="35"/>
  <c r="H337" i="35"/>
  <c r="H338" i="35"/>
  <c r="H339" i="35"/>
  <c r="H340" i="35"/>
  <c r="H341" i="35"/>
  <c r="H342" i="35"/>
  <c r="H343" i="35"/>
  <c r="H344" i="35"/>
  <c r="H345" i="35"/>
  <c r="H346" i="35"/>
  <c r="H347" i="35"/>
  <c r="H348" i="35"/>
  <c r="H349" i="35"/>
  <c r="H350" i="35"/>
  <c r="H351" i="35"/>
  <c r="H352" i="35"/>
  <c r="H353" i="35"/>
  <c r="H354" i="35"/>
  <c r="H355" i="35"/>
  <c r="H356" i="35"/>
  <c r="H357" i="35"/>
  <c r="H358" i="35"/>
  <c r="H359" i="35"/>
  <c r="H360" i="35"/>
  <c r="H361" i="35"/>
  <c r="H362" i="35"/>
  <c r="H363" i="35"/>
  <c r="H364" i="35"/>
  <c r="H365" i="35"/>
  <c r="H366" i="35"/>
  <c r="H367" i="35"/>
  <c r="H368" i="35"/>
  <c r="H369" i="35"/>
  <c r="H370" i="35"/>
  <c r="H371" i="35"/>
  <c r="H372" i="35"/>
  <c r="H373" i="35"/>
  <c r="H374" i="35"/>
  <c r="H375" i="35"/>
  <c r="H376" i="35"/>
  <c r="H377" i="35"/>
  <c r="H378" i="35"/>
  <c r="H379" i="35"/>
  <c r="H380" i="35"/>
  <c r="H381" i="35"/>
  <c r="H382" i="35"/>
  <c r="H383" i="35"/>
  <c r="H384" i="35"/>
  <c r="H385" i="35"/>
  <c r="H386" i="35"/>
  <c r="H387" i="35"/>
  <c r="H388" i="35"/>
  <c r="H389" i="35"/>
  <c r="H390" i="35"/>
  <c r="H391" i="35"/>
  <c r="H392" i="35"/>
  <c r="H393" i="35"/>
  <c r="H394" i="35"/>
  <c r="H395" i="35"/>
  <c r="H396" i="35"/>
  <c r="H397" i="35"/>
  <c r="H398" i="35"/>
  <c r="H399" i="35"/>
  <c r="H400" i="35"/>
  <c r="H401" i="35"/>
  <c r="H402" i="35"/>
  <c r="H403" i="35"/>
  <c r="H404" i="35"/>
  <c r="H405" i="35"/>
  <c r="H406" i="35"/>
  <c r="H407" i="35"/>
  <c r="H408" i="35"/>
  <c r="H409" i="35"/>
  <c r="H410" i="35"/>
  <c r="H411" i="35"/>
  <c r="H412" i="35"/>
  <c r="H413" i="35"/>
  <c r="H414" i="35"/>
  <c r="H415" i="35"/>
  <c r="H416" i="35"/>
  <c r="H417" i="35"/>
  <c r="H418" i="35"/>
  <c r="H419" i="35"/>
  <c r="H420" i="35"/>
  <c r="H421" i="35"/>
  <c r="H422" i="35"/>
  <c r="H423" i="35"/>
  <c r="H424" i="35"/>
  <c r="H425" i="35"/>
  <c r="H426" i="35"/>
  <c r="H427" i="35"/>
  <c r="H428" i="35"/>
  <c r="H429" i="35"/>
  <c r="H430" i="35"/>
  <c r="H431" i="35"/>
  <c r="H432" i="35"/>
  <c r="H433" i="35"/>
  <c r="H434" i="35"/>
  <c r="H435" i="35"/>
  <c r="H436" i="35"/>
  <c r="H437" i="35"/>
  <c r="H438" i="35"/>
  <c r="H439" i="35"/>
  <c r="H440" i="35"/>
  <c r="H441" i="35"/>
  <c r="H442" i="35"/>
  <c r="H443" i="35"/>
  <c r="H444" i="35"/>
  <c r="H445" i="35"/>
  <c r="H446" i="35"/>
  <c r="H447" i="35"/>
  <c r="H448" i="35"/>
  <c r="H449" i="35"/>
  <c r="H450" i="35"/>
  <c r="H451" i="35"/>
  <c r="H452" i="35"/>
  <c r="H453" i="35"/>
  <c r="H454" i="35"/>
  <c r="H455" i="35"/>
  <c r="H456" i="35"/>
  <c r="H457" i="35"/>
  <c r="H458" i="35"/>
  <c r="H459" i="35"/>
  <c r="H460" i="35"/>
  <c r="H461" i="35"/>
  <c r="H462" i="35"/>
  <c r="H463" i="35"/>
  <c r="H464" i="35"/>
  <c r="H465" i="35"/>
  <c r="H466" i="35"/>
  <c r="H467" i="35"/>
  <c r="H468" i="35"/>
  <c r="H469" i="35"/>
  <c r="H470" i="35"/>
  <c r="H471" i="35"/>
  <c r="H472" i="35"/>
  <c r="H473" i="35"/>
  <c r="H474" i="35"/>
  <c r="H475" i="35"/>
  <c r="H476" i="35"/>
  <c r="H477" i="35"/>
  <c r="H478" i="35"/>
  <c r="H479" i="35"/>
  <c r="H480" i="35"/>
  <c r="H481" i="35"/>
  <c r="H482" i="35"/>
  <c r="H483" i="35"/>
  <c r="H484" i="35"/>
  <c r="H485" i="35"/>
  <c r="H486" i="35"/>
  <c r="H487" i="35"/>
  <c r="H488" i="35"/>
  <c r="H489" i="35"/>
  <c r="H490" i="35"/>
  <c r="H491" i="35"/>
  <c r="H492" i="35"/>
  <c r="H493" i="35"/>
  <c r="H494" i="35"/>
  <c r="H495" i="35"/>
  <c r="H496" i="35"/>
  <c r="H497" i="35"/>
  <c r="H498" i="35"/>
  <c r="H499" i="35"/>
  <c r="H500" i="35"/>
  <c r="H501" i="35"/>
  <c r="H502" i="35"/>
  <c r="H503" i="35"/>
  <c r="H504" i="35"/>
  <c r="H505" i="35"/>
  <c r="H506" i="35"/>
  <c r="H507" i="35"/>
  <c r="H508" i="35"/>
  <c r="H509" i="35"/>
  <c r="H510" i="35"/>
  <c r="H511" i="35"/>
  <c r="H512" i="35"/>
  <c r="H513" i="35"/>
  <c r="H514" i="35"/>
  <c r="H515" i="35"/>
  <c r="H516" i="35"/>
  <c r="H517" i="35"/>
  <c r="H518" i="35"/>
  <c r="H519" i="35"/>
  <c r="H520" i="35"/>
  <c r="H521" i="35"/>
  <c r="H522" i="35"/>
  <c r="H523" i="35"/>
  <c r="H524" i="35"/>
  <c r="H525" i="35"/>
  <c r="H526" i="35"/>
  <c r="H527" i="35"/>
  <c r="H528" i="35"/>
  <c r="H529" i="35"/>
  <c r="H530" i="35"/>
  <c r="H531" i="35"/>
  <c r="H532" i="35"/>
  <c r="H533" i="35"/>
  <c r="H534" i="35"/>
  <c r="H535" i="35"/>
  <c r="H536" i="35"/>
  <c r="H537" i="35"/>
  <c r="H538" i="35"/>
  <c r="H539" i="35"/>
  <c r="H540" i="35"/>
  <c r="H541" i="35"/>
  <c r="H542" i="35"/>
  <c r="H543" i="35"/>
  <c r="H544" i="35"/>
  <c r="H545" i="35"/>
  <c r="H546" i="35"/>
  <c r="B285" i="35"/>
  <c r="C285" i="35"/>
  <c r="E285" i="35"/>
  <c r="F285" i="35"/>
  <c r="G285" i="35"/>
  <c r="B286" i="35"/>
  <c r="C286" i="35"/>
  <c r="E286" i="35"/>
  <c r="F286" i="35"/>
  <c r="G286" i="35"/>
  <c r="B287" i="35"/>
  <c r="C287" i="35"/>
  <c r="E287" i="35"/>
  <c r="F287" i="35"/>
  <c r="G287" i="35"/>
  <c r="B288" i="35"/>
  <c r="C288" i="35"/>
  <c r="E288" i="35"/>
  <c r="F288" i="35"/>
  <c r="G288" i="35"/>
  <c r="B289" i="35"/>
  <c r="C289" i="35"/>
  <c r="E289" i="35"/>
  <c r="F289" i="35"/>
  <c r="G289" i="35"/>
  <c r="B290" i="35"/>
  <c r="C290" i="35"/>
  <c r="E290" i="35"/>
  <c r="F290" i="35"/>
  <c r="G290" i="35"/>
  <c r="B291" i="35"/>
  <c r="C291" i="35"/>
  <c r="E291" i="35"/>
  <c r="F291" i="35"/>
  <c r="G291" i="35"/>
  <c r="B292" i="35"/>
  <c r="C292" i="35"/>
  <c r="E292" i="35"/>
  <c r="F292" i="35"/>
  <c r="G292" i="35"/>
  <c r="B293" i="35"/>
  <c r="C293" i="35"/>
  <c r="E293" i="35"/>
  <c r="F293" i="35"/>
  <c r="G293" i="35"/>
  <c r="B294" i="35"/>
  <c r="C294" i="35"/>
  <c r="E294" i="35"/>
  <c r="F294" i="35"/>
  <c r="G294" i="35"/>
  <c r="B295" i="35"/>
  <c r="C295" i="35"/>
  <c r="E295" i="35"/>
  <c r="F295" i="35"/>
  <c r="G295" i="35"/>
  <c r="B296" i="35"/>
  <c r="C296" i="35"/>
  <c r="E296" i="35"/>
  <c r="F296" i="35"/>
  <c r="G296" i="35"/>
  <c r="B297" i="35"/>
  <c r="C297" i="35"/>
  <c r="E297" i="35"/>
  <c r="F297" i="35"/>
  <c r="G297" i="35"/>
  <c r="B298" i="35"/>
  <c r="C298" i="35"/>
  <c r="E298" i="35"/>
  <c r="F298" i="35"/>
  <c r="G298" i="35"/>
  <c r="B299" i="35"/>
  <c r="C299" i="35"/>
  <c r="E299" i="35"/>
  <c r="F299" i="35"/>
  <c r="G299" i="35"/>
  <c r="B300" i="35"/>
  <c r="C300" i="35"/>
  <c r="E300" i="35"/>
  <c r="F300" i="35"/>
  <c r="G300" i="35"/>
  <c r="B301" i="35"/>
  <c r="C301" i="35"/>
  <c r="E301" i="35"/>
  <c r="F301" i="35"/>
  <c r="G301" i="35"/>
  <c r="B302" i="35"/>
  <c r="C302" i="35"/>
  <c r="E302" i="35"/>
  <c r="F302" i="35"/>
  <c r="G302" i="35"/>
  <c r="B303" i="35"/>
  <c r="C303" i="35"/>
  <c r="E303" i="35"/>
  <c r="F303" i="35"/>
  <c r="G303" i="35"/>
  <c r="B304" i="35"/>
  <c r="C304" i="35"/>
  <c r="E304" i="35"/>
  <c r="F304" i="35"/>
  <c r="G304" i="35"/>
  <c r="B305" i="35"/>
  <c r="C305" i="35"/>
  <c r="E305" i="35"/>
  <c r="F305" i="35"/>
  <c r="G305" i="35"/>
  <c r="B306" i="35"/>
  <c r="C306" i="35"/>
  <c r="E306" i="35"/>
  <c r="F306" i="35"/>
  <c r="G306" i="35"/>
  <c r="B307" i="35"/>
  <c r="C307" i="35"/>
  <c r="E307" i="35"/>
  <c r="F307" i="35"/>
  <c r="G307" i="35"/>
  <c r="B308" i="35"/>
  <c r="C308" i="35"/>
  <c r="E308" i="35"/>
  <c r="F308" i="35"/>
  <c r="G308" i="35"/>
  <c r="B309" i="35"/>
  <c r="C309" i="35"/>
  <c r="E309" i="35"/>
  <c r="F309" i="35"/>
  <c r="G309" i="35"/>
  <c r="B310" i="35"/>
  <c r="C310" i="35"/>
  <c r="E310" i="35"/>
  <c r="F310" i="35"/>
  <c r="G310" i="35"/>
  <c r="B311" i="35"/>
  <c r="C311" i="35"/>
  <c r="E311" i="35"/>
  <c r="F311" i="35"/>
  <c r="G311" i="35"/>
  <c r="B312" i="35"/>
  <c r="C312" i="35"/>
  <c r="E312" i="35"/>
  <c r="F312" i="35"/>
  <c r="G312" i="35"/>
  <c r="B313" i="35"/>
  <c r="C313" i="35"/>
  <c r="E313" i="35"/>
  <c r="F313" i="35"/>
  <c r="G313" i="35"/>
  <c r="B314" i="35"/>
  <c r="C314" i="35"/>
  <c r="E314" i="35"/>
  <c r="F314" i="35"/>
  <c r="G314" i="35"/>
  <c r="B315" i="35"/>
  <c r="C315" i="35"/>
  <c r="E315" i="35"/>
  <c r="F315" i="35"/>
  <c r="G315" i="35"/>
  <c r="B316" i="35"/>
  <c r="C316" i="35"/>
  <c r="E316" i="35"/>
  <c r="F316" i="35"/>
  <c r="G316" i="35"/>
  <c r="B317" i="35"/>
  <c r="C317" i="35"/>
  <c r="E317" i="35"/>
  <c r="F317" i="35"/>
  <c r="G317" i="35"/>
  <c r="B318" i="35"/>
  <c r="C318" i="35"/>
  <c r="E318" i="35"/>
  <c r="F318" i="35"/>
  <c r="G318" i="35"/>
  <c r="B319" i="35"/>
  <c r="C319" i="35"/>
  <c r="E319" i="35"/>
  <c r="F319" i="35"/>
  <c r="G319" i="35"/>
  <c r="B320" i="35"/>
  <c r="C320" i="35"/>
  <c r="E320" i="35"/>
  <c r="F320" i="35"/>
  <c r="G320" i="35"/>
  <c r="B321" i="35"/>
  <c r="C321" i="35"/>
  <c r="E321" i="35"/>
  <c r="F321" i="35"/>
  <c r="G321" i="35"/>
  <c r="B322" i="35"/>
  <c r="C322" i="35"/>
  <c r="E322" i="35"/>
  <c r="F322" i="35"/>
  <c r="G322" i="35"/>
  <c r="B323" i="35"/>
  <c r="C323" i="35"/>
  <c r="E323" i="35"/>
  <c r="F323" i="35"/>
  <c r="G323" i="35"/>
  <c r="B324" i="35"/>
  <c r="C324" i="35"/>
  <c r="E324" i="35"/>
  <c r="F324" i="35"/>
  <c r="G324" i="35"/>
  <c r="B325" i="35"/>
  <c r="C325" i="35"/>
  <c r="E325" i="35"/>
  <c r="F325" i="35"/>
  <c r="G325" i="35"/>
  <c r="B326" i="35"/>
  <c r="C326" i="35"/>
  <c r="E326" i="35"/>
  <c r="F326" i="35"/>
  <c r="G326" i="35"/>
  <c r="B327" i="35"/>
  <c r="C327" i="35"/>
  <c r="E327" i="35"/>
  <c r="F327" i="35"/>
  <c r="G327" i="35"/>
  <c r="B328" i="35"/>
  <c r="C328" i="35"/>
  <c r="E328" i="35"/>
  <c r="F328" i="35"/>
  <c r="G328" i="35"/>
  <c r="B329" i="35"/>
  <c r="C329" i="35"/>
  <c r="E329" i="35"/>
  <c r="F329" i="35"/>
  <c r="G329" i="35"/>
  <c r="B330" i="35"/>
  <c r="C330" i="35"/>
  <c r="E330" i="35"/>
  <c r="F330" i="35"/>
  <c r="G330" i="35"/>
  <c r="B331" i="35"/>
  <c r="C331" i="35"/>
  <c r="E331" i="35"/>
  <c r="F331" i="35"/>
  <c r="G331" i="35"/>
  <c r="B332" i="35"/>
  <c r="C332" i="35"/>
  <c r="E332" i="35"/>
  <c r="F332" i="35"/>
  <c r="G332" i="35"/>
  <c r="B333" i="35"/>
  <c r="C333" i="35"/>
  <c r="E333" i="35"/>
  <c r="F333" i="35"/>
  <c r="G333" i="35"/>
  <c r="B334" i="35"/>
  <c r="C334" i="35"/>
  <c r="E334" i="35"/>
  <c r="F334" i="35"/>
  <c r="G334" i="35"/>
  <c r="B335" i="35"/>
  <c r="C335" i="35"/>
  <c r="E335" i="35"/>
  <c r="F335" i="35"/>
  <c r="G335" i="35"/>
  <c r="B336" i="35"/>
  <c r="C336" i="35"/>
  <c r="E336" i="35"/>
  <c r="F336" i="35"/>
  <c r="G336" i="35"/>
  <c r="B337" i="35"/>
  <c r="C337" i="35"/>
  <c r="E337" i="35"/>
  <c r="F337" i="35"/>
  <c r="G337" i="35"/>
  <c r="B338" i="35"/>
  <c r="C338" i="35"/>
  <c r="E338" i="35"/>
  <c r="F338" i="35"/>
  <c r="G338" i="35"/>
  <c r="B339" i="35"/>
  <c r="C339" i="35"/>
  <c r="E339" i="35"/>
  <c r="F339" i="35"/>
  <c r="G339" i="35"/>
  <c r="B340" i="35"/>
  <c r="C340" i="35"/>
  <c r="E340" i="35"/>
  <c r="F340" i="35"/>
  <c r="G340" i="35"/>
  <c r="B341" i="35"/>
  <c r="C341" i="35"/>
  <c r="E341" i="35"/>
  <c r="F341" i="35"/>
  <c r="G341" i="35"/>
  <c r="B342" i="35"/>
  <c r="C342" i="35"/>
  <c r="E342" i="35"/>
  <c r="F342" i="35"/>
  <c r="G342" i="35"/>
  <c r="B343" i="35"/>
  <c r="C343" i="35"/>
  <c r="E343" i="35"/>
  <c r="F343" i="35"/>
  <c r="G343" i="35"/>
  <c r="B344" i="35"/>
  <c r="C344" i="35"/>
  <c r="E344" i="35"/>
  <c r="F344" i="35"/>
  <c r="G344" i="35"/>
  <c r="B345" i="35"/>
  <c r="C345" i="35"/>
  <c r="E345" i="35"/>
  <c r="F345" i="35"/>
  <c r="G345" i="35"/>
  <c r="B346" i="35"/>
  <c r="C346" i="35"/>
  <c r="E346" i="35"/>
  <c r="F346" i="35"/>
  <c r="G346" i="35"/>
  <c r="B347" i="35"/>
  <c r="C347" i="35"/>
  <c r="E347" i="35"/>
  <c r="F347" i="35"/>
  <c r="G347" i="35"/>
  <c r="B348" i="35"/>
  <c r="C348" i="35"/>
  <c r="E348" i="35"/>
  <c r="F348" i="35"/>
  <c r="G348" i="35"/>
  <c r="B349" i="35"/>
  <c r="C349" i="35"/>
  <c r="E349" i="35"/>
  <c r="F349" i="35"/>
  <c r="G349" i="35"/>
  <c r="B350" i="35"/>
  <c r="C350" i="35"/>
  <c r="E350" i="35"/>
  <c r="F350" i="35"/>
  <c r="G350" i="35"/>
  <c r="B351" i="35"/>
  <c r="C351" i="35"/>
  <c r="E351" i="35"/>
  <c r="F351" i="35"/>
  <c r="G351" i="35"/>
  <c r="B352" i="35"/>
  <c r="C352" i="35"/>
  <c r="E352" i="35"/>
  <c r="F352" i="35"/>
  <c r="G352" i="35"/>
  <c r="B353" i="35"/>
  <c r="C353" i="35"/>
  <c r="E353" i="35"/>
  <c r="F353" i="35"/>
  <c r="G353" i="35"/>
  <c r="B354" i="35"/>
  <c r="C354" i="35"/>
  <c r="E354" i="35"/>
  <c r="F354" i="35"/>
  <c r="G354" i="35"/>
  <c r="B355" i="35"/>
  <c r="C355" i="35"/>
  <c r="E355" i="35"/>
  <c r="F355" i="35"/>
  <c r="G355" i="35"/>
  <c r="B356" i="35"/>
  <c r="C356" i="35"/>
  <c r="E356" i="35"/>
  <c r="F356" i="35"/>
  <c r="G356" i="35"/>
  <c r="B357" i="35"/>
  <c r="C357" i="35"/>
  <c r="E357" i="35"/>
  <c r="F357" i="35"/>
  <c r="G357" i="35"/>
  <c r="B358" i="35"/>
  <c r="C358" i="35"/>
  <c r="E358" i="35"/>
  <c r="F358" i="35"/>
  <c r="G358" i="35"/>
  <c r="B359" i="35"/>
  <c r="C359" i="35"/>
  <c r="E359" i="35"/>
  <c r="F359" i="35"/>
  <c r="G359" i="35"/>
  <c r="B360" i="35"/>
  <c r="C360" i="35"/>
  <c r="E360" i="35"/>
  <c r="F360" i="35"/>
  <c r="G360" i="35"/>
  <c r="B361" i="35"/>
  <c r="C361" i="35"/>
  <c r="E361" i="35"/>
  <c r="F361" i="35"/>
  <c r="G361" i="35"/>
  <c r="B362" i="35"/>
  <c r="C362" i="35"/>
  <c r="E362" i="35"/>
  <c r="F362" i="35"/>
  <c r="G362" i="35"/>
  <c r="B363" i="35"/>
  <c r="C363" i="35"/>
  <c r="E363" i="35"/>
  <c r="F363" i="35"/>
  <c r="G363" i="35"/>
  <c r="B364" i="35"/>
  <c r="C364" i="35"/>
  <c r="E364" i="35"/>
  <c r="F364" i="35"/>
  <c r="G364" i="35"/>
  <c r="B365" i="35"/>
  <c r="C365" i="35"/>
  <c r="E365" i="35"/>
  <c r="E366" i="35"/>
  <c r="E367" i="35"/>
  <c r="E368" i="35"/>
  <c r="E369" i="35"/>
  <c r="E370" i="35"/>
  <c r="E371" i="35"/>
  <c r="E372" i="35"/>
  <c r="E373" i="35"/>
  <c r="E374" i="35"/>
  <c r="E375" i="35"/>
  <c r="E376" i="35"/>
  <c r="E377" i="35"/>
  <c r="E378" i="35"/>
  <c r="E379" i="35"/>
  <c r="E380" i="35"/>
  <c r="E381" i="35"/>
  <c r="E382" i="35"/>
  <c r="E383" i="35"/>
  <c r="E384" i="35"/>
  <c r="E385" i="35"/>
  <c r="E386" i="35"/>
  <c r="F365" i="35"/>
  <c r="G365" i="35"/>
  <c r="B366" i="35"/>
  <c r="C366" i="35"/>
  <c r="F366" i="35"/>
  <c r="G366" i="35"/>
  <c r="B367" i="35"/>
  <c r="C367" i="35"/>
  <c r="F367" i="35"/>
  <c r="G367" i="35"/>
  <c r="B368" i="35"/>
  <c r="C368" i="35"/>
  <c r="F368" i="35"/>
  <c r="G368" i="35"/>
  <c r="B369" i="35"/>
  <c r="C369" i="35"/>
  <c r="F369" i="35"/>
  <c r="G369" i="35"/>
  <c r="B370" i="35"/>
  <c r="C370" i="35"/>
  <c r="F370" i="35"/>
  <c r="G370" i="35"/>
  <c r="B371" i="35"/>
  <c r="C371" i="35"/>
  <c r="F371" i="35"/>
  <c r="G371" i="35"/>
  <c r="B372" i="35"/>
  <c r="C372" i="35"/>
  <c r="F372" i="35"/>
  <c r="G372" i="35"/>
  <c r="B373" i="35"/>
  <c r="C373" i="35"/>
  <c r="F373" i="35"/>
  <c r="G373" i="35"/>
  <c r="B374" i="35"/>
  <c r="C374" i="35"/>
  <c r="F374" i="35"/>
  <c r="G374" i="35"/>
  <c r="B375" i="35"/>
  <c r="C375" i="35"/>
  <c r="F375" i="35"/>
  <c r="G375" i="35"/>
  <c r="B376" i="35"/>
  <c r="C376" i="35"/>
  <c r="F376" i="35"/>
  <c r="G376" i="35"/>
  <c r="B377" i="35"/>
  <c r="C377" i="35"/>
  <c r="F377" i="35"/>
  <c r="G377" i="35"/>
  <c r="B378" i="35"/>
  <c r="C378" i="35"/>
  <c r="F378" i="35"/>
  <c r="G378" i="35"/>
  <c r="B379" i="35"/>
  <c r="C379" i="35"/>
  <c r="F379" i="35"/>
  <c r="G379" i="35"/>
  <c r="B380" i="35"/>
  <c r="C380" i="35"/>
  <c r="F380" i="35"/>
  <c r="G380" i="35"/>
  <c r="B381" i="35"/>
  <c r="C381" i="35"/>
  <c r="F381" i="35"/>
  <c r="G381" i="35"/>
  <c r="B382" i="35"/>
  <c r="C382" i="35"/>
  <c r="F382" i="35"/>
  <c r="G382" i="35"/>
  <c r="B383" i="35"/>
  <c r="C383" i="35"/>
  <c r="F383" i="35"/>
  <c r="G383" i="35"/>
  <c r="B384" i="35"/>
  <c r="C384" i="35"/>
  <c r="F384" i="35"/>
  <c r="G384" i="35"/>
  <c r="B385" i="35"/>
  <c r="C385" i="35"/>
  <c r="F385" i="35"/>
  <c r="G385" i="35"/>
  <c r="B386" i="35"/>
  <c r="C386" i="35"/>
  <c r="F386" i="35"/>
  <c r="G386" i="35"/>
  <c r="B387" i="35"/>
  <c r="C387" i="35"/>
  <c r="E387" i="35"/>
  <c r="E388" i="35"/>
  <c r="E389" i="35"/>
  <c r="E390" i="35"/>
  <c r="E391" i="35"/>
  <c r="E392" i="35"/>
  <c r="E393" i="35"/>
  <c r="E394" i="35"/>
  <c r="E395" i="35"/>
  <c r="E396" i="35"/>
  <c r="E397" i="35"/>
  <c r="E398" i="35"/>
  <c r="E399" i="35"/>
  <c r="E400" i="35"/>
  <c r="E401" i="35"/>
  <c r="E402" i="35"/>
  <c r="E403" i="35"/>
  <c r="E404" i="35"/>
  <c r="E405" i="35"/>
  <c r="E406" i="35"/>
  <c r="E407" i="35"/>
  <c r="E408" i="35"/>
  <c r="E409" i="35"/>
  <c r="E410" i="35"/>
  <c r="E411" i="35"/>
  <c r="E412" i="35"/>
  <c r="E413" i="35"/>
  <c r="E414" i="35"/>
  <c r="E415" i="35"/>
  <c r="E416" i="35"/>
  <c r="E417" i="35"/>
  <c r="E418" i="35"/>
  <c r="E419" i="35"/>
  <c r="E420" i="35"/>
  <c r="E421" i="35"/>
  <c r="E422" i="35"/>
  <c r="E423" i="35"/>
  <c r="E424" i="35"/>
  <c r="E425" i="35"/>
  <c r="E426" i="35"/>
  <c r="E427" i="35"/>
  <c r="E428" i="35"/>
  <c r="E429" i="35"/>
  <c r="E430" i="35"/>
  <c r="E431" i="35"/>
  <c r="E432" i="35"/>
  <c r="E433" i="35"/>
  <c r="E434" i="35"/>
  <c r="E435" i="35"/>
  <c r="E436" i="35"/>
  <c r="E437" i="35"/>
  <c r="E438" i="35"/>
  <c r="E439" i="35"/>
  <c r="E440" i="35"/>
  <c r="E441" i="35"/>
  <c r="E442" i="35"/>
  <c r="E443" i="35"/>
  <c r="E444" i="35"/>
  <c r="E445" i="35"/>
  <c r="E446" i="35"/>
  <c r="E447" i="35"/>
  <c r="E448" i="35"/>
  <c r="E449" i="35"/>
  <c r="E450" i="35"/>
  <c r="E451" i="35"/>
  <c r="E452" i="35"/>
  <c r="E453" i="35"/>
  <c r="E454" i="35"/>
  <c r="E455" i="35"/>
  <c r="E456" i="35"/>
  <c r="E457" i="35"/>
  <c r="E458" i="35"/>
  <c r="E459" i="35"/>
  <c r="E460" i="35"/>
  <c r="E461" i="35"/>
  <c r="E462" i="35"/>
  <c r="E463" i="35"/>
  <c r="E464" i="35"/>
  <c r="E465" i="35"/>
  <c r="E466" i="35"/>
  <c r="F387" i="35"/>
  <c r="G387" i="35"/>
  <c r="B388" i="35"/>
  <c r="C388" i="35"/>
  <c r="F388" i="35"/>
  <c r="G388" i="35"/>
  <c r="B389" i="35"/>
  <c r="C389" i="35"/>
  <c r="F389" i="35"/>
  <c r="G389" i="35"/>
  <c r="B390" i="35"/>
  <c r="C390" i="35"/>
  <c r="F390" i="35"/>
  <c r="G390" i="35"/>
  <c r="B391" i="35"/>
  <c r="C391" i="35"/>
  <c r="F391" i="35"/>
  <c r="G391" i="35"/>
  <c r="B392" i="35"/>
  <c r="C392" i="35"/>
  <c r="F392" i="35"/>
  <c r="G392" i="35"/>
  <c r="B393" i="35"/>
  <c r="C393" i="35"/>
  <c r="F393" i="35"/>
  <c r="G393" i="35"/>
  <c r="B394" i="35"/>
  <c r="C394" i="35"/>
  <c r="F394" i="35"/>
  <c r="G394" i="35"/>
  <c r="B395" i="35"/>
  <c r="C395" i="35"/>
  <c r="F395" i="35"/>
  <c r="G395" i="35"/>
  <c r="B396" i="35"/>
  <c r="C396" i="35"/>
  <c r="F396" i="35"/>
  <c r="G396" i="35"/>
  <c r="B397" i="35"/>
  <c r="C397" i="35"/>
  <c r="F397" i="35"/>
  <c r="G397" i="35"/>
  <c r="B398" i="35"/>
  <c r="C398" i="35"/>
  <c r="F398" i="35"/>
  <c r="G398" i="35"/>
  <c r="B399" i="35"/>
  <c r="C399" i="35"/>
  <c r="F399" i="35"/>
  <c r="G399" i="35"/>
  <c r="B400" i="35"/>
  <c r="C400" i="35"/>
  <c r="F400" i="35"/>
  <c r="G400" i="35"/>
  <c r="B401" i="35"/>
  <c r="C401" i="35"/>
  <c r="F401" i="35"/>
  <c r="G401" i="35"/>
  <c r="B402" i="35"/>
  <c r="C402" i="35"/>
  <c r="F402" i="35"/>
  <c r="G402" i="35"/>
  <c r="B403" i="35"/>
  <c r="C403" i="35"/>
  <c r="F403" i="35"/>
  <c r="G403" i="35"/>
  <c r="B404" i="35"/>
  <c r="C404" i="35"/>
  <c r="F404" i="35"/>
  <c r="G404" i="35"/>
  <c r="B405" i="35"/>
  <c r="C405" i="35"/>
  <c r="F405" i="35"/>
  <c r="G405" i="35"/>
  <c r="B406" i="35"/>
  <c r="C406" i="35"/>
  <c r="F406" i="35"/>
  <c r="G406" i="35"/>
  <c r="B407" i="35"/>
  <c r="C407" i="35"/>
  <c r="F407" i="35"/>
  <c r="G407" i="35"/>
  <c r="B408" i="35"/>
  <c r="C408" i="35"/>
  <c r="F408" i="35"/>
  <c r="G408" i="35"/>
  <c r="B409" i="35"/>
  <c r="C409" i="35"/>
  <c r="F409" i="35"/>
  <c r="G409" i="35"/>
  <c r="B410" i="35"/>
  <c r="C410" i="35"/>
  <c r="F410" i="35"/>
  <c r="G410" i="35"/>
  <c r="B411" i="35"/>
  <c r="C411" i="35"/>
  <c r="F411" i="35"/>
  <c r="G411" i="35"/>
  <c r="B412" i="35"/>
  <c r="C412" i="35"/>
  <c r="F412" i="35"/>
  <c r="G412" i="35"/>
  <c r="B413" i="35"/>
  <c r="C413" i="35"/>
  <c r="F413" i="35"/>
  <c r="G413" i="35"/>
  <c r="B414" i="35"/>
  <c r="C414" i="35"/>
  <c r="F414" i="35"/>
  <c r="G414" i="35"/>
  <c r="B415" i="35"/>
  <c r="C415" i="35"/>
  <c r="F415" i="35"/>
  <c r="G415" i="35"/>
  <c r="B416" i="35"/>
  <c r="C416" i="35"/>
  <c r="F416" i="35"/>
  <c r="G416" i="35"/>
  <c r="B417" i="35"/>
  <c r="C417" i="35"/>
  <c r="F417" i="35"/>
  <c r="G417" i="35"/>
  <c r="B418" i="35"/>
  <c r="C418" i="35"/>
  <c r="F418" i="35"/>
  <c r="G418" i="35"/>
  <c r="B419" i="35"/>
  <c r="C419" i="35"/>
  <c r="F419" i="35"/>
  <c r="G419" i="35"/>
  <c r="B420" i="35"/>
  <c r="C420" i="35"/>
  <c r="F420" i="35"/>
  <c r="G420" i="35"/>
  <c r="B421" i="35"/>
  <c r="C421" i="35"/>
  <c r="F421" i="35"/>
  <c r="G421" i="35"/>
  <c r="B422" i="35"/>
  <c r="C422" i="35"/>
  <c r="F422" i="35"/>
  <c r="G422" i="35"/>
  <c r="B423" i="35"/>
  <c r="C423" i="35"/>
  <c r="F423" i="35"/>
  <c r="G423" i="35"/>
  <c r="B424" i="35"/>
  <c r="C424" i="35"/>
  <c r="F424" i="35"/>
  <c r="G424" i="35"/>
  <c r="B425" i="35"/>
  <c r="C425" i="35"/>
  <c r="F425" i="35"/>
  <c r="G425" i="35"/>
  <c r="B426" i="35"/>
  <c r="C426" i="35"/>
  <c r="F426" i="35"/>
  <c r="G426" i="35"/>
  <c r="B427" i="35"/>
  <c r="C427" i="35"/>
  <c r="F427" i="35"/>
  <c r="G427" i="35"/>
  <c r="B428" i="35"/>
  <c r="C428" i="35"/>
  <c r="F428" i="35"/>
  <c r="G428" i="35"/>
  <c r="B429" i="35"/>
  <c r="C429" i="35"/>
  <c r="F429" i="35"/>
  <c r="G429" i="35"/>
  <c r="B430" i="35"/>
  <c r="C430" i="35"/>
  <c r="F430" i="35"/>
  <c r="G430" i="35"/>
  <c r="B431" i="35"/>
  <c r="C431" i="35"/>
  <c r="F431" i="35"/>
  <c r="G431" i="35"/>
  <c r="B432" i="35"/>
  <c r="C432" i="35"/>
  <c r="F432" i="35"/>
  <c r="G432" i="35"/>
  <c r="B433" i="35"/>
  <c r="C433" i="35"/>
  <c r="F433" i="35"/>
  <c r="G433" i="35"/>
  <c r="B434" i="35"/>
  <c r="C434" i="35"/>
  <c r="F434" i="35"/>
  <c r="G434" i="35"/>
  <c r="B435" i="35"/>
  <c r="C435" i="35"/>
  <c r="F435" i="35"/>
  <c r="G435" i="35"/>
  <c r="B436" i="35"/>
  <c r="C436" i="35"/>
  <c r="F436" i="35"/>
  <c r="G436" i="35"/>
  <c r="B437" i="35"/>
  <c r="C437" i="35"/>
  <c r="F437" i="35"/>
  <c r="G437" i="35"/>
  <c r="B438" i="35"/>
  <c r="C438" i="35"/>
  <c r="F438" i="35"/>
  <c r="G438" i="35"/>
  <c r="B439" i="35"/>
  <c r="C439" i="35"/>
  <c r="F439" i="35"/>
  <c r="G439" i="35"/>
  <c r="B440" i="35"/>
  <c r="C440" i="35"/>
  <c r="F440" i="35"/>
  <c r="G440" i="35"/>
  <c r="B441" i="35"/>
  <c r="C441" i="35"/>
  <c r="F441" i="35"/>
  <c r="G441" i="35"/>
  <c r="B442" i="35"/>
  <c r="C442" i="35"/>
  <c r="F442" i="35"/>
  <c r="G442" i="35"/>
  <c r="B443" i="35"/>
  <c r="C443" i="35"/>
  <c r="F443" i="35"/>
  <c r="G443" i="35"/>
  <c r="B444" i="35"/>
  <c r="C444" i="35"/>
  <c r="F444" i="35"/>
  <c r="G444" i="35"/>
  <c r="B445" i="35"/>
  <c r="C445" i="35"/>
  <c r="F445" i="35"/>
  <c r="G445" i="35"/>
  <c r="B446" i="35"/>
  <c r="C446" i="35"/>
  <c r="F446" i="35"/>
  <c r="G446" i="35"/>
  <c r="B447" i="35"/>
  <c r="C447" i="35"/>
  <c r="F447" i="35"/>
  <c r="G447" i="35"/>
  <c r="B448" i="35"/>
  <c r="C448" i="35"/>
  <c r="F448" i="35"/>
  <c r="G448" i="35"/>
  <c r="B449" i="35"/>
  <c r="C449" i="35"/>
  <c r="F449" i="35"/>
  <c r="G449" i="35"/>
  <c r="B450" i="35"/>
  <c r="C450" i="35"/>
  <c r="F450" i="35"/>
  <c r="G450" i="35"/>
  <c r="B451" i="35"/>
  <c r="C451" i="35"/>
  <c r="F451" i="35"/>
  <c r="G451" i="35"/>
  <c r="B452" i="35"/>
  <c r="C452" i="35"/>
  <c r="F452" i="35"/>
  <c r="G452" i="35"/>
  <c r="B453" i="35"/>
  <c r="C453" i="35"/>
  <c r="F453" i="35"/>
  <c r="G453" i="35"/>
  <c r="B454" i="35"/>
  <c r="C454" i="35"/>
  <c r="F454" i="35"/>
  <c r="G454" i="35"/>
  <c r="B455" i="35"/>
  <c r="C455" i="35"/>
  <c r="F455" i="35"/>
  <c r="G455" i="35"/>
  <c r="B456" i="35"/>
  <c r="C456" i="35"/>
  <c r="F456" i="35"/>
  <c r="G456" i="35"/>
  <c r="B457" i="35"/>
  <c r="C457" i="35"/>
  <c r="F457" i="35"/>
  <c r="G457" i="35"/>
  <c r="B458" i="35"/>
  <c r="C458" i="35"/>
  <c r="F458" i="35"/>
  <c r="G458" i="35"/>
  <c r="G459" i="35"/>
  <c r="G460" i="35"/>
  <c r="G461" i="35"/>
  <c r="G462" i="35"/>
  <c r="G463" i="35"/>
  <c r="G464" i="35"/>
  <c r="G465" i="35"/>
  <c r="G466" i="35"/>
  <c r="G467" i="35"/>
  <c r="G468" i="35"/>
  <c r="G469" i="35"/>
  <c r="G470" i="35"/>
  <c r="G471" i="35"/>
  <c r="G472" i="35"/>
  <c r="G473" i="35"/>
  <c r="G474" i="35"/>
  <c r="G475" i="35"/>
  <c r="G476" i="35"/>
  <c r="G477" i="35"/>
  <c r="G478" i="35"/>
  <c r="G479" i="35"/>
  <c r="G480" i="35"/>
  <c r="B459" i="35"/>
  <c r="F459" i="35"/>
  <c r="B460" i="35"/>
  <c r="F460" i="35"/>
  <c r="B461" i="35"/>
  <c r="F461" i="35"/>
  <c r="B462" i="35"/>
  <c r="F462" i="35"/>
  <c r="B463" i="35"/>
  <c r="F463" i="35"/>
  <c r="B464" i="35"/>
  <c r="F464" i="35"/>
  <c r="B465" i="35"/>
  <c r="F465" i="35"/>
  <c r="B466" i="35"/>
  <c r="F466" i="35"/>
  <c r="B467" i="35"/>
  <c r="E467" i="35"/>
  <c r="F467" i="35"/>
  <c r="B468" i="35"/>
  <c r="E468" i="35"/>
  <c r="F468" i="35"/>
  <c r="B469" i="35"/>
  <c r="E469" i="35"/>
  <c r="F469" i="35"/>
  <c r="B470" i="35"/>
  <c r="E470" i="35"/>
  <c r="F470" i="35"/>
  <c r="B471" i="35"/>
  <c r="E471" i="35"/>
  <c r="F471" i="35"/>
  <c r="B472" i="35"/>
  <c r="E472" i="35"/>
  <c r="F472" i="35"/>
  <c r="B473" i="35"/>
  <c r="E473" i="35"/>
  <c r="F473" i="35"/>
  <c r="B474" i="35"/>
  <c r="E474" i="35"/>
  <c r="F474" i="35"/>
  <c r="B475" i="35"/>
  <c r="E475" i="35"/>
  <c r="F475" i="35"/>
  <c r="B476" i="35"/>
  <c r="E476" i="35"/>
  <c r="F476" i="35"/>
  <c r="B477" i="35"/>
  <c r="E477" i="35"/>
  <c r="F477" i="35"/>
  <c r="B478" i="35"/>
  <c r="E478" i="35"/>
  <c r="F478" i="35"/>
  <c r="B479" i="35"/>
  <c r="E479" i="35"/>
  <c r="F479" i="35"/>
  <c r="B480" i="35"/>
  <c r="E480" i="35"/>
  <c r="E481" i="35"/>
  <c r="E482" i="35"/>
  <c r="E483" i="35"/>
  <c r="E484" i="35"/>
  <c r="E485" i="35"/>
  <c r="E486" i="35"/>
  <c r="E487" i="35"/>
  <c r="E488" i="35"/>
  <c r="E489" i="35"/>
  <c r="E490" i="35"/>
  <c r="E491" i="35"/>
  <c r="E492" i="35"/>
  <c r="E493" i="35"/>
  <c r="E494" i="35"/>
  <c r="E495" i="35"/>
  <c r="E496" i="35"/>
  <c r="E497" i="35"/>
  <c r="E498" i="35"/>
  <c r="E499" i="35"/>
  <c r="E500" i="35"/>
  <c r="E501" i="35"/>
  <c r="E502" i="35"/>
  <c r="E503" i="35"/>
  <c r="E504" i="35"/>
  <c r="E505" i="35"/>
  <c r="E506" i="35"/>
  <c r="E507" i="35"/>
  <c r="E508" i="35"/>
  <c r="E509" i="35"/>
  <c r="E510" i="35"/>
  <c r="E511" i="35"/>
  <c r="E512" i="35"/>
  <c r="E513" i="35"/>
  <c r="E514" i="35"/>
  <c r="E515" i="35"/>
  <c r="E516" i="35"/>
  <c r="E517" i="35"/>
  <c r="E518" i="35"/>
  <c r="E519" i="35"/>
  <c r="E520" i="35"/>
  <c r="E521" i="35"/>
  <c r="E522" i="35"/>
  <c r="E523" i="35"/>
  <c r="E524" i="35"/>
  <c r="E525" i="35"/>
  <c r="E526" i="35"/>
  <c r="E527" i="35"/>
  <c r="E528" i="35"/>
  <c r="E529" i="35"/>
  <c r="E530" i="35"/>
  <c r="E531" i="35"/>
  <c r="E532" i="35"/>
  <c r="E533" i="35"/>
  <c r="E534" i="35"/>
  <c r="E535" i="35"/>
  <c r="E536" i="35"/>
  <c r="E537" i="35"/>
  <c r="E538" i="35"/>
  <c r="E539" i="35"/>
  <c r="E540" i="35"/>
  <c r="E541" i="35"/>
  <c r="E542" i="35"/>
  <c r="E543" i="35"/>
  <c r="E544" i="35"/>
  <c r="E545" i="35"/>
  <c r="E546" i="35"/>
  <c r="F480" i="35"/>
  <c r="B481" i="35"/>
  <c r="F481" i="35"/>
  <c r="G481" i="35"/>
  <c r="G482" i="35"/>
  <c r="G483" i="35"/>
  <c r="G484" i="35"/>
  <c r="G485" i="35"/>
  <c r="G486" i="35"/>
  <c r="G487" i="35"/>
  <c r="G488" i="35"/>
  <c r="G489" i="35"/>
  <c r="G490" i="35"/>
  <c r="G491" i="35"/>
  <c r="G492" i="35"/>
  <c r="G493" i="35"/>
  <c r="G494" i="35"/>
  <c r="G495" i="35"/>
  <c r="G496" i="35"/>
  <c r="G497" i="35"/>
  <c r="G498" i="35"/>
  <c r="G499" i="35"/>
  <c r="G500" i="35"/>
  <c r="G501" i="35"/>
  <c r="G502" i="35"/>
  <c r="G503" i="35"/>
  <c r="G504" i="35"/>
  <c r="G505" i="35"/>
  <c r="G506" i="35"/>
  <c r="G507" i="35"/>
  <c r="G508" i="35"/>
  <c r="G509" i="35"/>
  <c r="G510" i="35"/>
  <c r="G511" i="35"/>
  <c r="G512" i="35"/>
  <c r="G513" i="35"/>
  <c r="G514" i="35"/>
  <c r="G515" i="35"/>
  <c r="G516" i="35"/>
  <c r="G517" i="35"/>
  <c r="G518" i="35"/>
  <c r="G519" i="35"/>
  <c r="G520" i="35"/>
  <c r="G521" i="35"/>
  <c r="G522" i="35"/>
  <c r="G523" i="35"/>
  <c r="G524" i="35"/>
  <c r="G525" i="35"/>
  <c r="G526" i="35"/>
  <c r="G527" i="35"/>
  <c r="G528" i="35"/>
  <c r="G529" i="35"/>
  <c r="G530" i="35"/>
  <c r="G531" i="35"/>
  <c r="G532" i="35"/>
  <c r="G533" i="35"/>
  <c r="G534" i="35"/>
  <c r="G535" i="35"/>
  <c r="G536" i="35"/>
  <c r="G537" i="35"/>
  <c r="G538" i="35"/>
  <c r="G539" i="35"/>
  <c r="G540" i="35"/>
  <c r="G541" i="35"/>
  <c r="G542" i="35"/>
  <c r="G543" i="35"/>
  <c r="G544" i="35"/>
  <c r="G545" i="35"/>
  <c r="G546" i="35"/>
  <c r="B482" i="35"/>
  <c r="F482" i="35"/>
  <c r="B483" i="35"/>
  <c r="F483" i="35"/>
  <c r="B484" i="35"/>
  <c r="F484" i="35"/>
  <c r="B485" i="35"/>
  <c r="F485" i="35"/>
  <c r="B486" i="35"/>
  <c r="F486" i="35"/>
  <c r="B487" i="35"/>
  <c r="F487" i="35"/>
  <c r="B488" i="35"/>
  <c r="F488" i="35"/>
  <c r="B489" i="35"/>
  <c r="F489" i="35"/>
  <c r="B490" i="35"/>
  <c r="F490" i="35"/>
  <c r="B491" i="35"/>
  <c r="F491" i="35"/>
  <c r="B492" i="35"/>
  <c r="F492" i="35"/>
  <c r="B493" i="35"/>
  <c r="F493" i="35"/>
  <c r="B494" i="35"/>
  <c r="F494" i="35"/>
  <c r="B495" i="35"/>
  <c r="F495" i="35"/>
  <c r="B496" i="35"/>
  <c r="F496" i="35"/>
  <c r="B497" i="35"/>
  <c r="F497" i="35"/>
  <c r="B498" i="35"/>
  <c r="F498" i="35"/>
  <c r="B499" i="35"/>
  <c r="F499" i="35"/>
  <c r="B500" i="35"/>
  <c r="F500" i="35"/>
  <c r="B501" i="35"/>
  <c r="F501" i="35"/>
  <c r="B502" i="35"/>
  <c r="F502" i="35"/>
  <c r="B503" i="35"/>
  <c r="F503" i="35"/>
  <c r="B504" i="35"/>
  <c r="F504" i="35"/>
  <c r="B505" i="35"/>
  <c r="F505" i="35"/>
  <c r="B506" i="35"/>
  <c r="F506" i="35"/>
  <c r="B507" i="35"/>
  <c r="F507" i="35"/>
  <c r="B508" i="35"/>
  <c r="F508" i="35"/>
  <c r="B509" i="35"/>
  <c r="F509" i="35"/>
  <c r="B510" i="35"/>
  <c r="F510" i="35"/>
  <c r="B511" i="35"/>
  <c r="F511" i="35"/>
  <c r="B512" i="35"/>
  <c r="F512" i="35"/>
  <c r="B513" i="35"/>
  <c r="F513" i="35"/>
  <c r="B514" i="35"/>
  <c r="F514" i="35"/>
  <c r="B515" i="35"/>
  <c r="F515" i="35"/>
  <c r="B516" i="35"/>
  <c r="F516" i="35"/>
  <c r="B517" i="35"/>
  <c r="F517" i="35"/>
  <c r="B518" i="35"/>
  <c r="F518" i="35"/>
  <c r="B519" i="35"/>
  <c r="F519" i="35"/>
  <c r="B520" i="35"/>
  <c r="F520" i="35"/>
  <c r="B521" i="35"/>
  <c r="F521" i="35"/>
  <c r="B522" i="35"/>
  <c r="F522" i="35"/>
  <c r="B523" i="35"/>
  <c r="F523" i="35"/>
  <c r="B524" i="35"/>
  <c r="F524" i="35"/>
  <c r="B525" i="35"/>
  <c r="F525" i="35"/>
  <c r="B526" i="35"/>
  <c r="F526" i="35"/>
  <c r="B527" i="35"/>
  <c r="F527" i="35"/>
  <c r="B528" i="35"/>
  <c r="F528" i="35"/>
  <c r="B529" i="35"/>
  <c r="F529" i="35"/>
  <c r="B530" i="35"/>
  <c r="F530" i="35"/>
  <c r="B531" i="35"/>
  <c r="F531" i="35"/>
  <c r="B532" i="35"/>
  <c r="F532" i="35"/>
  <c r="B533" i="35"/>
  <c r="F533" i="35"/>
  <c r="B534" i="35"/>
  <c r="F534" i="35"/>
  <c r="B535" i="35"/>
  <c r="F535" i="35"/>
  <c r="B536" i="35"/>
  <c r="F536" i="35"/>
  <c r="B537" i="35"/>
  <c r="F537" i="35"/>
  <c r="B538" i="35"/>
  <c r="F538" i="35"/>
  <c r="B539" i="35"/>
  <c r="F539" i="35"/>
  <c r="B540" i="35"/>
  <c r="F540" i="35"/>
  <c r="B541" i="35"/>
  <c r="F541" i="35"/>
  <c r="B542" i="35"/>
  <c r="F542" i="35"/>
  <c r="B543" i="35"/>
  <c r="F543" i="35"/>
  <c r="B544" i="35"/>
  <c r="F544" i="35"/>
  <c r="B545" i="35"/>
  <c r="F545" i="35"/>
  <c r="B546" i="35"/>
  <c r="F546" i="35"/>
  <c r="B162" i="35"/>
  <c r="C162" i="35"/>
  <c r="D162" i="35"/>
  <c r="D163" i="35"/>
  <c r="D164" i="35"/>
  <c r="D165" i="35"/>
  <c r="D166" i="35"/>
  <c r="D167" i="35"/>
  <c r="D168" i="35"/>
  <c r="D169" i="35"/>
  <c r="D170" i="35"/>
  <c r="D171" i="35"/>
  <c r="D172" i="35"/>
  <c r="D173" i="35"/>
  <c r="D174" i="35"/>
  <c r="D175" i="35"/>
  <c r="D176" i="35"/>
  <c r="D177" i="35"/>
  <c r="D178" i="35"/>
  <c r="D179" i="35"/>
  <c r="D180" i="35"/>
  <c r="D181" i="35"/>
  <c r="E162" i="35"/>
  <c r="F162" i="35"/>
  <c r="G162" i="35"/>
  <c r="G163" i="35"/>
  <c r="H162" i="35"/>
  <c r="H163" i="35"/>
  <c r="H164" i="35"/>
  <c r="H165" i="35"/>
  <c r="H166" i="35"/>
  <c r="H167" i="35"/>
  <c r="H168" i="35"/>
  <c r="H169" i="35"/>
  <c r="H170" i="35"/>
  <c r="H171" i="35"/>
  <c r="H172" i="35"/>
  <c r="H173" i="35"/>
  <c r="H174" i="35"/>
  <c r="H175" i="35"/>
  <c r="H176" i="35"/>
  <c r="H177" i="35"/>
  <c r="H178" i="35"/>
  <c r="H179" i="35"/>
  <c r="H180" i="35"/>
  <c r="H181" i="35"/>
  <c r="H182" i="35"/>
  <c r="H183" i="35"/>
  <c r="H184" i="35"/>
  <c r="H185" i="35"/>
  <c r="H186" i="35"/>
  <c r="H187" i="35"/>
  <c r="H188" i="35"/>
  <c r="H189" i="35"/>
  <c r="H190" i="35"/>
  <c r="H191" i="35"/>
  <c r="H192" i="35"/>
  <c r="H193" i="35"/>
  <c r="H194" i="35"/>
  <c r="H195" i="35"/>
  <c r="H196" i="35"/>
  <c r="H197" i="35"/>
  <c r="H198" i="35"/>
  <c r="H199" i="35"/>
  <c r="H200" i="35"/>
  <c r="H201" i="35"/>
  <c r="H202" i="35"/>
  <c r="H203" i="35"/>
  <c r="H204" i="35"/>
  <c r="H205" i="35"/>
  <c r="H206" i="35"/>
  <c r="H207" i="35"/>
  <c r="H208" i="35"/>
  <c r="H209" i="35"/>
  <c r="H210" i="35"/>
  <c r="H211" i="35"/>
  <c r="H212" i="35"/>
  <c r="H213" i="35"/>
  <c r="H214" i="35"/>
  <c r="H215" i="35"/>
  <c r="H216" i="35"/>
  <c r="H217" i="35"/>
  <c r="H218" i="35"/>
  <c r="H219" i="35"/>
  <c r="H220" i="35"/>
  <c r="H221" i="35"/>
  <c r="H222" i="35"/>
  <c r="H223" i="35"/>
  <c r="H224" i="35"/>
  <c r="H225" i="35"/>
  <c r="H226" i="35"/>
  <c r="H227" i="35"/>
  <c r="H228" i="35"/>
  <c r="H229" i="35"/>
  <c r="H230" i="35"/>
  <c r="H231" i="35"/>
  <c r="H232" i="35"/>
  <c r="H233" i="35"/>
  <c r="H234" i="35"/>
  <c r="H235" i="35"/>
  <c r="H236" i="35"/>
  <c r="H237" i="35"/>
  <c r="H238" i="35"/>
  <c r="H239" i="35"/>
  <c r="H240" i="35"/>
  <c r="H241" i="35"/>
  <c r="H242" i="35"/>
  <c r="H243" i="35"/>
  <c r="H244" i="35"/>
  <c r="H245" i="35"/>
  <c r="H246" i="35"/>
  <c r="H247" i="35"/>
  <c r="H248" i="35"/>
  <c r="H249" i="35"/>
  <c r="H250" i="35"/>
  <c r="H251" i="35"/>
  <c r="H252" i="35"/>
  <c r="H253" i="35"/>
  <c r="H254" i="35"/>
  <c r="H255" i="35"/>
  <c r="H256" i="35"/>
  <c r="H257" i="35"/>
  <c r="H258" i="35"/>
  <c r="H259" i="35"/>
  <c r="H260" i="35"/>
  <c r="H261" i="35"/>
  <c r="H262" i="35"/>
  <c r="H263" i="35"/>
  <c r="H264" i="35"/>
  <c r="H265" i="35"/>
  <c r="H266" i="35"/>
  <c r="H267" i="35"/>
  <c r="H268" i="35"/>
  <c r="H269" i="35"/>
  <c r="H270" i="35"/>
  <c r="H271" i="35"/>
  <c r="H272" i="35"/>
  <c r="H273" i="35"/>
  <c r="H274" i="35"/>
  <c r="H275" i="35"/>
  <c r="H276" i="35"/>
  <c r="H277" i="35"/>
  <c r="H278" i="35"/>
  <c r="H279" i="35"/>
  <c r="H280" i="35"/>
  <c r="B163" i="35"/>
  <c r="E163" i="35"/>
  <c r="F163" i="35"/>
  <c r="B164" i="35"/>
  <c r="E164" i="35"/>
  <c r="F164" i="35"/>
  <c r="G164" i="35"/>
  <c r="G165" i="35"/>
  <c r="G166" i="35"/>
  <c r="G167" i="35"/>
  <c r="G168" i="35"/>
  <c r="G169" i="35"/>
  <c r="G170" i="35"/>
  <c r="G171" i="35"/>
  <c r="G172" i="35"/>
  <c r="G173" i="35"/>
  <c r="G174" i="35"/>
  <c r="G175" i="35"/>
  <c r="G176" i="35"/>
  <c r="G177" i="35"/>
  <c r="G178" i="35"/>
  <c r="G179" i="35"/>
  <c r="G180" i="35"/>
  <c r="G181" i="35"/>
  <c r="G182" i="35"/>
  <c r="G183" i="35"/>
  <c r="G184" i="35"/>
  <c r="G185" i="35"/>
  <c r="G186" i="35"/>
  <c r="G187" i="35"/>
  <c r="G188" i="35"/>
  <c r="G189" i="35"/>
  <c r="G190" i="35"/>
  <c r="G191" i="35"/>
  <c r="G192" i="35"/>
  <c r="G193" i="35"/>
  <c r="G194" i="35"/>
  <c r="G195" i="35"/>
  <c r="G196" i="35"/>
  <c r="G197" i="35"/>
  <c r="G198" i="35"/>
  <c r="G199" i="35"/>
  <c r="G200" i="35"/>
  <c r="G201" i="35"/>
  <c r="G202" i="35"/>
  <c r="G203" i="35"/>
  <c r="G204" i="35"/>
  <c r="G205" i="35"/>
  <c r="G206" i="35"/>
  <c r="G207" i="35"/>
  <c r="G208" i="35"/>
  <c r="G209" i="35"/>
  <c r="G210" i="35"/>
  <c r="G211" i="35"/>
  <c r="G212" i="35"/>
  <c r="G213" i="35"/>
  <c r="G214" i="35"/>
  <c r="G215" i="35"/>
  <c r="G216" i="35"/>
  <c r="G217" i="35"/>
  <c r="G218" i="35"/>
  <c r="G219" i="35"/>
  <c r="G220" i="35"/>
  <c r="G221" i="35"/>
  <c r="G222" i="35"/>
  <c r="G223" i="35"/>
  <c r="G224" i="35"/>
  <c r="G225" i="35"/>
  <c r="G226" i="35"/>
  <c r="G227" i="35"/>
  <c r="G228" i="35"/>
  <c r="G229" i="35"/>
  <c r="G230" i="35"/>
  <c r="G231" i="35"/>
  <c r="G232" i="35"/>
  <c r="G233" i="35"/>
  <c r="G234" i="35"/>
  <c r="G235" i="35"/>
  <c r="G236" i="35"/>
  <c r="G237" i="35"/>
  <c r="G238" i="35"/>
  <c r="G239" i="35"/>
  <c r="G240" i="35"/>
  <c r="G241" i="35"/>
  <c r="G242" i="35"/>
  <c r="G243" i="35"/>
  <c r="G244" i="35"/>
  <c r="G245" i="35"/>
  <c r="G246" i="35"/>
  <c r="G247" i="35"/>
  <c r="G248" i="35"/>
  <c r="G249" i="35"/>
  <c r="G250" i="35"/>
  <c r="G251" i="35"/>
  <c r="G252" i="35"/>
  <c r="G253" i="35"/>
  <c r="G254" i="35"/>
  <c r="G255" i="35"/>
  <c r="G256" i="35"/>
  <c r="G257" i="35"/>
  <c r="G258" i="35"/>
  <c r="G259" i="35"/>
  <c r="G260" i="35"/>
  <c r="G261" i="35"/>
  <c r="G262" i="35"/>
  <c r="G263" i="35"/>
  <c r="G264" i="35"/>
  <c r="G265" i="35"/>
  <c r="G266" i="35"/>
  <c r="G267" i="35"/>
  <c r="G268" i="35"/>
  <c r="G269" i="35"/>
  <c r="G270" i="35"/>
  <c r="G271" i="35"/>
  <c r="G272" i="35"/>
  <c r="G273" i="35"/>
  <c r="G274" i="35"/>
  <c r="G275" i="35"/>
  <c r="G276" i="35"/>
  <c r="G277" i="35"/>
  <c r="G278" i="35"/>
  <c r="G279" i="35"/>
  <c r="G280" i="35"/>
  <c r="B165" i="35"/>
  <c r="E165" i="35"/>
  <c r="F165" i="35"/>
  <c r="B166" i="35"/>
  <c r="E166" i="35"/>
  <c r="F166" i="35"/>
  <c r="B167" i="35"/>
  <c r="E167" i="35"/>
  <c r="F167" i="35"/>
  <c r="B168" i="35"/>
  <c r="E168" i="35"/>
  <c r="F168" i="35"/>
  <c r="B169" i="35"/>
  <c r="E169" i="35"/>
  <c r="F169" i="35"/>
  <c r="B170" i="35"/>
  <c r="E170" i="35"/>
  <c r="F170" i="35"/>
  <c r="B171" i="35"/>
  <c r="E171" i="35"/>
  <c r="F171" i="35"/>
  <c r="B172" i="35"/>
  <c r="E172" i="35"/>
  <c r="F172" i="35"/>
  <c r="B173" i="35"/>
  <c r="E173" i="35"/>
  <c r="F173" i="35"/>
  <c r="B174" i="35"/>
  <c r="E174" i="35"/>
  <c r="F174" i="35"/>
  <c r="B175" i="35"/>
  <c r="E175" i="35"/>
  <c r="F175" i="35"/>
  <c r="B176" i="35"/>
  <c r="E176" i="35"/>
  <c r="F176" i="35"/>
  <c r="B177" i="35"/>
  <c r="E177" i="35"/>
  <c r="F177" i="35"/>
  <c r="B178" i="35"/>
  <c r="E178" i="35"/>
  <c r="F178" i="35"/>
  <c r="B179" i="35"/>
  <c r="E179" i="35"/>
  <c r="F179" i="35"/>
  <c r="B180" i="35"/>
  <c r="E180" i="35"/>
  <c r="F180" i="35"/>
  <c r="B181" i="35"/>
  <c r="E181" i="35"/>
  <c r="F181" i="35"/>
  <c r="B182" i="35"/>
  <c r="D182" i="35"/>
  <c r="D183" i="35"/>
  <c r="D184" i="35"/>
  <c r="D185" i="35"/>
  <c r="D186" i="35"/>
  <c r="D187" i="35"/>
  <c r="D188" i="35"/>
  <c r="D189" i="35"/>
  <c r="D190" i="35"/>
  <c r="D191" i="35"/>
  <c r="D192" i="35"/>
  <c r="D193" i="35"/>
  <c r="D194" i="35"/>
  <c r="D195" i="35"/>
  <c r="D196" i="35"/>
  <c r="D197" i="35"/>
  <c r="D198" i="35"/>
  <c r="D199" i="35"/>
  <c r="D200" i="35"/>
  <c r="D201" i="35"/>
  <c r="D202" i="35"/>
  <c r="D203" i="35"/>
  <c r="D204" i="35"/>
  <c r="D205" i="35"/>
  <c r="D206" i="35"/>
  <c r="D207" i="35"/>
  <c r="D208" i="35"/>
  <c r="D209" i="35"/>
  <c r="D210" i="35"/>
  <c r="D211" i="35"/>
  <c r="D212" i="35"/>
  <c r="D213" i="35"/>
  <c r="D214" i="35"/>
  <c r="D215" i="35"/>
  <c r="D216" i="35"/>
  <c r="D217" i="35"/>
  <c r="D218" i="35"/>
  <c r="D219" i="35"/>
  <c r="D220" i="35"/>
  <c r="D221" i="35"/>
  <c r="D222" i="35"/>
  <c r="D223" i="35"/>
  <c r="D224" i="35"/>
  <c r="D225" i="35"/>
  <c r="D226" i="35"/>
  <c r="D227" i="35"/>
  <c r="D228" i="35"/>
  <c r="D229" i="35"/>
  <c r="D230" i="35"/>
  <c r="D231" i="35"/>
  <c r="D232" i="35"/>
  <c r="D233" i="35"/>
  <c r="D234" i="35"/>
  <c r="D235" i="35"/>
  <c r="D236" i="35"/>
  <c r="D237" i="35"/>
  <c r="D238" i="35"/>
  <c r="D239" i="35"/>
  <c r="D240" i="35"/>
  <c r="D241" i="35"/>
  <c r="D242" i="35"/>
  <c r="D243" i="35"/>
  <c r="D244" i="35"/>
  <c r="D245" i="35"/>
  <c r="D246" i="35"/>
  <c r="D247" i="35"/>
  <c r="D248" i="35"/>
  <c r="D249" i="35"/>
  <c r="D250" i="35"/>
  <c r="D251" i="35"/>
  <c r="D252" i="35"/>
  <c r="D253" i="35"/>
  <c r="D254" i="35"/>
  <c r="D255" i="35"/>
  <c r="D256" i="35"/>
  <c r="D257" i="35"/>
  <c r="D258" i="35"/>
  <c r="D259" i="35"/>
  <c r="D260" i="35"/>
  <c r="D261" i="35"/>
  <c r="D262" i="35"/>
  <c r="D263" i="35"/>
  <c r="D264" i="35"/>
  <c r="D265" i="35"/>
  <c r="D266" i="35"/>
  <c r="D267" i="35"/>
  <c r="D268" i="35"/>
  <c r="D269" i="35"/>
  <c r="D270" i="35"/>
  <c r="D271" i="35"/>
  <c r="D272" i="35"/>
  <c r="D273" i="35"/>
  <c r="D274" i="35"/>
  <c r="D275" i="35"/>
  <c r="D276" i="35"/>
  <c r="D277" i="35"/>
  <c r="D278" i="35"/>
  <c r="D279" i="35"/>
  <c r="D280" i="35"/>
  <c r="E182" i="35"/>
  <c r="F182" i="35"/>
  <c r="B183" i="35"/>
  <c r="E183" i="35"/>
  <c r="F183" i="35"/>
  <c r="B184" i="35"/>
  <c r="E184" i="35"/>
  <c r="F184" i="35"/>
  <c r="B185" i="35"/>
  <c r="E185" i="35"/>
  <c r="F185" i="35"/>
  <c r="B186" i="35"/>
  <c r="E186" i="35"/>
  <c r="F186" i="35"/>
  <c r="B187" i="35"/>
  <c r="E187" i="35"/>
  <c r="F187" i="35"/>
  <c r="B188" i="35"/>
  <c r="E188" i="35"/>
  <c r="F188" i="35"/>
  <c r="B189" i="35"/>
  <c r="E189" i="35"/>
  <c r="F189" i="35"/>
  <c r="B190" i="35"/>
  <c r="E190" i="35"/>
  <c r="F190" i="35"/>
  <c r="B191" i="35"/>
  <c r="E191" i="35"/>
  <c r="F191" i="35"/>
  <c r="B192" i="35"/>
  <c r="E192" i="35"/>
  <c r="F192" i="35"/>
  <c r="B193" i="35"/>
  <c r="E193" i="35"/>
  <c r="F193" i="35"/>
  <c r="B194" i="35"/>
  <c r="E194" i="35"/>
  <c r="F194" i="35"/>
  <c r="B195" i="35"/>
  <c r="E195" i="35"/>
  <c r="F195" i="35"/>
  <c r="B196" i="35"/>
  <c r="E196" i="35"/>
  <c r="F196" i="35"/>
  <c r="B197" i="35"/>
  <c r="E197" i="35"/>
  <c r="F197" i="35"/>
  <c r="B198" i="35"/>
  <c r="E198" i="35"/>
  <c r="F198" i="35"/>
  <c r="B199" i="35"/>
  <c r="E199" i="35"/>
  <c r="F199" i="35"/>
  <c r="B200" i="35"/>
  <c r="E200" i="35"/>
  <c r="F200" i="35"/>
  <c r="B201" i="35"/>
  <c r="E201" i="35"/>
  <c r="F201" i="35"/>
  <c r="B202" i="35"/>
  <c r="E202" i="35"/>
  <c r="F202" i="35"/>
  <c r="B203" i="35"/>
  <c r="E203" i="35"/>
  <c r="F203" i="35"/>
  <c r="B204" i="35"/>
  <c r="E204" i="35"/>
  <c r="F204" i="35"/>
  <c r="B205" i="35"/>
  <c r="E205" i="35"/>
  <c r="F205" i="35"/>
  <c r="B206" i="35"/>
  <c r="E206" i="35"/>
  <c r="F206" i="35"/>
  <c r="B207" i="35"/>
  <c r="E207" i="35"/>
  <c r="F207" i="35"/>
  <c r="B208" i="35"/>
  <c r="E208" i="35"/>
  <c r="F208" i="35"/>
  <c r="B209" i="35"/>
  <c r="E209" i="35"/>
  <c r="F209" i="35"/>
  <c r="B210" i="35"/>
  <c r="E210" i="35"/>
  <c r="F210" i="35"/>
  <c r="B211" i="35"/>
  <c r="E211" i="35"/>
  <c r="F211" i="35"/>
  <c r="B212" i="35"/>
  <c r="E212" i="35"/>
  <c r="F212" i="35"/>
  <c r="B213" i="35"/>
  <c r="E213" i="35"/>
  <c r="F213" i="35"/>
  <c r="B214" i="35"/>
  <c r="E214" i="35"/>
  <c r="F214" i="35"/>
  <c r="B215" i="35"/>
  <c r="E215" i="35"/>
  <c r="F215" i="35"/>
  <c r="B216" i="35"/>
  <c r="E216" i="35"/>
  <c r="F216" i="35"/>
  <c r="B217" i="35"/>
  <c r="E217" i="35"/>
  <c r="F217" i="35"/>
  <c r="B218" i="35"/>
  <c r="E218" i="35"/>
  <c r="F218" i="35"/>
  <c r="B219" i="35"/>
  <c r="E219" i="35"/>
  <c r="F219" i="35"/>
  <c r="B220" i="35"/>
  <c r="E220" i="35"/>
  <c r="F220" i="35"/>
  <c r="B221" i="35"/>
  <c r="E221" i="35"/>
  <c r="F221" i="35"/>
  <c r="B222" i="35"/>
  <c r="E222" i="35"/>
  <c r="F222" i="35"/>
  <c r="B223" i="35"/>
  <c r="E223" i="35"/>
  <c r="F223" i="35"/>
  <c r="B224" i="35"/>
  <c r="E224" i="35"/>
  <c r="F224" i="35"/>
  <c r="B225" i="35"/>
  <c r="E225" i="35"/>
  <c r="F225" i="35"/>
  <c r="B226" i="35"/>
  <c r="E226" i="35"/>
  <c r="F226" i="35"/>
  <c r="B227" i="35"/>
  <c r="E227" i="35"/>
  <c r="F227" i="35"/>
  <c r="B228" i="35"/>
  <c r="E228" i="35"/>
  <c r="F228" i="35"/>
  <c r="B229" i="35"/>
  <c r="E229" i="35"/>
  <c r="F229" i="35"/>
  <c r="B230" i="35"/>
  <c r="E230" i="35"/>
  <c r="F230" i="35"/>
  <c r="B231" i="35"/>
  <c r="E231" i="35"/>
  <c r="F231" i="35"/>
  <c r="B232" i="35"/>
  <c r="E232" i="35"/>
  <c r="F232" i="35"/>
  <c r="B233" i="35"/>
  <c r="E233" i="35"/>
  <c r="F233" i="35"/>
  <c r="B234" i="35"/>
  <c r="E234" i="35"/>
  <c r="F234" i="35"/>
  <c r="B235" i="35"/>
  <c r="E235" i="35"/>
  <c r="F235" i="35"/>
  <c r="B236" i="35"/>
  <c r="E236" i="35"/>
  <c r="F236" i="35"/>
  <c r="B237" i="35"/>
  <c r="E237" i="35"/>
  <c r="F237" i="35"/>
  <c r="B238" i="35"/>
  <c r="E238" i="35"/>
  <c r="F238" i="35"/>
  <c r="B239" i="35"/>
  <c r="E239" i="35"/>
  <c r="F239" i="35"/>
  <c r="B240" i="35"/>
  <c r="E240" i="35"/>
  <c r="F240" i="35"/>
  <c r="B241" i="35"/>
  <c r="E241" i="35"/>
  <c r="F241" i="35"/>
  <c r="B242" i="35"/>
  <c r="E242" i="35"/>
  <c r="F242" i="35"/>
  <c r="B243" i="35"/>
  <c r="E243" i="35"/>
  <c r="F243" i="35"/>
  <c r="B244" i="35"/>
  <c r="E244" i="35"/>
  <c r="F244" i="35"/>
  <c r="B245" i="35"/>
  <c r="E245" i="35"/>
  <c r="F245" i="35"/>
  <c r="B246" i="35"/>
  <c r="E246" i="35"/>
  <c r="F246" i="35"/>
  <c r="B247" i="35"/>
  <c r="E247" i="35"/>
  <c r="F247" i="35"/>
  <c r="B248" i="35"/>
  <c r="E248" i="35"/>
  <c r="F248" i="35"/>
  <c r="B249" i="35"/>
  <c r="E249" i="35"/>
  <c r="F249" i="35"/>
  <c r="B250" i="35"/>
  <c r="E250" i="35"/>
  <c r="F250" i="35"/>
  <c r="B251" i="35"/>
  <c r="E251" i="35"/>
  <c r="F251" i="35"/>
  <c r="B252" i="35"/>
  <c r="E252" i="35"/>
  <c r="F252" i="35"/>
  <c r="B253" i="35"/>
  <c r="E253" i="35"/>
  <c r="F253" i="35"/>
  <c r="B254" i="35"/>
  <c r="E254" i="35"/>
  <c r="F254" i="35"/>
  <c r="B255" i="35"/>
  <c r="E255" i="35"/>
  <c r="F255" i="35"/>
  <c r="B256" i="35"/>
  <c r="E256" i="35"/>
  <c r="F256" i="35"/>
  <c r="B257" i="35"/>
  <c r="E257" i="35"/>
  <c r="F257" i="35"/>
  <c r="B258" i="35"/>
  <c r="E258" i="35"/>
  <c r="F258" i="35"/>
  <c r="B259" i="35"/>
  <c r="E259" i="35"/>
  <c r="F259" i="35"/>
  <c r="B260" i="35"/>
  <c r="E260" i="35"/>
  <c r="F260" i="35"/>
  <c r="B261" i="35"/>
  <c r="E261" i="35"/>
  <c r="F261" i="35"/>
  <c r="B262" i="35"/>
  <c r="E262" i="35"/>
  <c r="F262" i="35"/>
  <c r="B263" i="35"/>
  <c r="E263" i="35"/>
  <c r="F263" i="35"/>
  <c r="B264" i="35"/>
  <c r="E264" i="35"/>
  <c r="F264" i="35"/>
  <c r="B265" i="35"/>
  <c r="E265" i="35"/>
  <c r="F265" i="35"/>
  <c r="B266" i="35"/>
  <c r="E266" i="35"/>
  <c r="F266" i="35"/>
  <c r="B267" i="35"/>
  <c r="E267" i="35"/>
  <c r="F267" i="35"/>
  <c r="B268" i="35"/>
  <c r="E268" i="35"/>
  <c r="F268" i="35"/>
  <c r="B269" i="35"/>
  <c r="E269" i="35"/>
  <c r="F269" i="35"/>
  <c r="B270" i="35"/>
  <c r="E270" i="35"/>
  <c r="F270" i="35"/>
  <c r="B271" i="35"/>
  <c r="E271" i="35"/>
  <c r="F271" i="35"/>
  <c r="B272" i="35"/>
  <c r="E272" i="35"/>
  <c r="F272" i="35"/>
  <c r="B273" i="35"/>
  <c r="E273" i="35"/>
  <c r="F273" i="35"/>
  <c r="B274" i="35"/>
  <c r="E274" i="35"/>
  <c r="F274" i="35"/>
  <c r="B275" i="35"/>
  <c r="E275" i="35"/>
  <c r="F275" i="35"/>
  <c r="B276" i="35"/>
  <c r="E276" i="35"/>
  <c r="F276" i="35"/>
  <c r="B277" i="35"/>
  <c r="E277" i="35"/>
  <c r="F277" i="35"/>
  <c r="B278" i="35"/>
  <c r="E278" i="35"/>
  <c r="F278" i="35"/>
  <c r="B279" i="35"/>
  <c r="E279" i="35"/>
  <c r="F279" i="35"/>
  <c r="B280" i="35"/>
  <c r="E280" i="35"/>
  <c r="F280" i="35"/>
  <c r="A2" i="35"/>
  <c r="A3" i="35"/>
  <c r="A4" i="35"/>
  <c r="A5" i="35"/>
  <c r="A6" i="35"/>
  <c r="A7" i="35"/>
  <c r="A8" i="35"/>
  <c r="A9" i="35"/>
  <c r="A10" i="35"/>
  <c r="A11" i="35"/>
  <c r="A12" i="35"/>
  <c r="A13" i="35"/>
  <c r="A14" i="35"/>
  <c r="A15" i="35"/>
  <c r="A16" i="35"/>
  <c r="A17" i="35"/>
  <c r="A18" i="35"/>
  <c r="A19" i="35"/>
  <c r="A20" i="35"/>
  <c r="A21" i="35"/>
  <c r="A22" i="35"/>
  <c r="A23" i="35"/>
  <c r="A24" i="35"/>
  <c r="A25" i="35"/>
  <c r="A26" i="35"/>
  <c r="A27" i="35"/>
  <c r="A28" i="35"/>
  <c r="A29" i="35"/>
  <c r="A30" i="35"/>
  <c r="A31" i="35"/>
  <c r="A32" i="35"/>
  <c r="A33" i="35"/>
  <c r="A34" i="35"/>
  <c r="A35" i="35"/>
  <c r="A36" i="35"/>
  <c r="A37" i="35"/>
  <c r="A38" i="35"/>
  <c r="A39" i="35"/>
  <c r="A40" i="35"/>
  <c r="A41" i="35"/>
  <c r="A42" i="35"/>
  <c r="A43" i="35"/>
  <c r="A44" i="35"/>
  <c r="A45" i="35"/>
  <c r="A46" i="35"/>
  <c r="A47" i="35"/>
  <c r="A48" i="35"/>
  <c r="A49" i="35"/>
  <c r="A50" i="35"/>
  <c r="A51" i="35"/>
  <c r="A52" i="35"/>
  <c r="A53" i="35"/>
  <c r="A54" i="35"/>
  <c r="A55" i="35"/>
  <c r="A56" i="35"/>
  <c r="A57" i="35"/>
  <c r="A58" i="35"/>
  <c r="A59" i="35"/>
  <c r="A60" i="35"/>
  <c r="A61" i="35"/>
  <c r="A62" i="35"/>
  <c r="A63" i="35"/>
  <c r="A64" i="35"/>
  <c r="A65" i="35"/>
  <c r="A66" i="35"/>
  <c r="A67" i="35"/>
  <c r="A68" i="35"/>
  <c r="A69" i="35"/>
  <c r="A70" i="35"/>
  <c r="A71" i="35"/>
  <c r="A72" i="35"/>
  <c r="A73" i="35"/>
  <c r="A74" i="35"/>
  <c r="A75" i="35"/>
  <c r="A76" i="35"/>
  <c r="A77" i="35"/>
  <c r="A78" i="35"/>
  <c r="A79" i="35"/>
  <c r="A80" i="35"/>
  <c r="A81" i="35"/>
  <c r="A82" i="35"/>
  <c r="A83" i="35"/>
  <c r="A84" i="35"/>
  <c r="A85" i="35"/>
  <c r="A86" i="35"/>
  <c r="A87" i="35"/>
  <c r="A88" i="35"/>
  <c r="A89" i="35"/>
  <c r="A90" i="35"/>
  <c r="A91" i="35"/>
  <c r="A92" i="35"/>
  <c r="A93" i="35"/>
  <c r="A94" i="35"/>
  <c r="A95" i="35"/>
  <c r="A96" i="35"/>
  <c r="A97" i="35"/>
  <c r="A98" i="35"/>
  <c r="A99" i="35"/>
  <c r="A100" i="35"/>
  <c r="A101" i="35"/>
  <c r="A102" i="35"/>
  <c r="A103" i="35"/>
  <c r="A104" i="35"/>
  <c r="A105" i="35"/>
  <c r="A106" i="35"/>
  <c r="A107" i="35"/>
  <c r="A108" i="35"/>
  <c r="A109" i="35"/>
  <c r="A110" i="35"/>
  <c r="A111" i="35"/>
  <c r="A112" i="35"/>
  <c r="A113" i="35"/>
  <c r="A114" i="35"/>
  <c r="A115" i="35"/>
  <c r="A116" i="35"/>
  <c r="A117" i="35"/>
  <c r="A118" i="35"/>
  <c r="A119" i="35"/>
  <c r="A120" i="35"/>
  <c r="A121" i="35"/>
  <c r="A122" i="35"/>
  <c r="A123" i="35"/>
  <c r="A124" i="35"/>
  <c r="A125" i="35"/>
  <c r="A126" i="35"/>
  <c r="A127" i="35"/>
  <c r="A128" i="35"/>
  <c r="A129" i="35"/>
  <c r="A130" i="35"/>
  <c r="A131" i="35"/>
  <c r="A132" i="35"/>
  <c r="A133" i="35"/>
  <c r="A134" i="35"/>
  <c r="A135" i="35"/>
  <c r="A136" i="35"/>
  <c r="A137" i="35"/>
  <c r="A138" i="35"/>
  <c r="A139" i="35"/>
  <c r="A140" i="35"/>
  <c r="A141" i="35"/>
  <c r="A142" i="35"/>
  <c r="A143" i="35"/>
  <c r="A144" i="35"/>
  <c r="A145" i="35"/>
  <c r="A146" i="35"/>
  <c r="A147" i="35"/>
  <c r="A148" i="35"/>
  <c r="A149" i="35"/>
  <c r="A150" i="35"/>
  <c r="A151" i="35"/>
  <c r="A152" i="35"/>
  <c r="A153" i="35"/>
  <c r="A154" i="35"/>
  <c r="A155" i="35"/>
  <c r="A156" i="35"/>
  <c r="A157" i="35"/>
  <c r="A158" i="35"/>
  <c r="A159" i="35"/>
  <c r="A160" i="35"/>
  <c r="A161" i="35"/>
  <c r="B153" i="35"/>
  <c r="C153" i="35"/>
  <c r="D153" i="35"/>
  <c r="E153" i="35"/>
  <c r="F153" i="35"/>
  <c r="G153" i="35"/>
  <c r="H153" i="35"/>
  <c r="B154" i="35"/>
  <c r="C154" i="35"/>
  <c r="D154" i="35"/>
  <c r="E154" i="35"/>
  <c r="F154" i="35"/>
  <c r="G154" i="35"/>
  <c r="H154" i="35"/>
  <c r="B155" i="35"/>
  <c r="C155" i="35"/>
  <c r="D155" i="35"/>
  <c r="E155" i="35"/>
  <c r="F155" i="35"/>
  <c r="G155" i="35"/>
  <c r="H155" i="35"/>
  <c r="B156" i="35"/>
  <c r="C156" i="35"/>
  <c r="D156" i="35"/>
  <c r="E156" i="35"/>
  <c r="F156" i="35"/>
  <c r="G156" i="35"/>
  <c r="H156" i="35"/>
  <c r="H157" i="35"/>
  <c r="H158" i="35"/>
  <c r="H159" i="35"/>
  <c r="H160" i="35"/>
  <c r="H161" i="35"/>
  <c r="B157" i="35"/>
  <c r="C157" i="35"/>
  <c r="D157" i="35"/>
  <c r="E157" i="35"/>
  <c r="F157" i="35"/>
  <c r="G157" i="35"/>
  <c r="B158" i="35"/>
  <c r="C158" i="35"/>
  <c r="D158" i="35"/>
  <c r="E158" i="35"/>
  <c r="F158" i="35"/>
  <c r="G158" i="35"/>
  <c r="B159" i="35"/>
  <c r="C159" i="35"/>
  <c r="D159" i="35"/>
  <c r="E159" i="35"/>
  <c r="F159" i="35"/>
  <c r="G159" i="35"/>
  <c r="B160" i="35"/>
  <c r="C160" i="35"/>
  <c r="D160" i="35"/>
  <c r="E160" i="35"/>
  <c r="F160" i="35"/>
  <c r="G160" i="35"/>
  <c r="B161" i="35"/>
  <c r="C161" i="35"/>
  <c r="D161" i="35"/>
  <c r="E161" i="35"/>
  <c r="F161" i="35"/>
  <c r="G161" i="35"/>
  <c r="B138" i="35"/>
  <c r="C138" i="35"/>
  <c r="D138" i="35"/>
  <c r="E138" i="35"/>
  <c r="F138" i="35"/>
  <c r="G138" i="35"/>
  <c r="H138" i="35"/>
  <c r="B139" i="35"/>
  <c r="C139" i="35"/>
  <c r="D139" i="35"/>
  <c r="D140" i="35"/>
  <c r="D141" i="35"/>
  <c r="D142" i="35"/>
  <c r="D143" i="35"/>
  <c r="D144" i="35"/>
  <c r="D145" i="35"/>
  <c r="D146" i="35"/>
  <c r="D147" i="35"/>
  <c r="D148" i="35"/>
  <c r="D149" i="35"/>
  <c r="D150" i="35"/>
  <c r="D151" i="35"/>
  <c r="D152" i="35"/>
  <c r="E139" i="35"/>
  <c r="F139" i="35"/>
  <c r="G139" i="35"/>
  <c r="H139" i="35"/>
  <c r="B140" i="35"/>
  <c r="C140" i="35"/>
  <c r="E140" i="35"/>
  <c r="F140" i="35"/>
  <c r="G140" i="35"/>
  <c r="H140" i="35"/>
  <c r="B141" i="35"/>
  <c r="C141" i="35"/>
  <c r="C142" i="35"/>
  <c r="C143" i="35"/>
  <c r="C144" i="35"/>
  <c r="C145" i="35"/>
  <c r="C146" i="35"/>
  <c r="C147" i="35"/>
  <c r="C148" i="35"/>
  <c r="C149" i="35"/>
  <c r="C150" i="35"/>
  <c r="C151" i="35"/>
  <c r="C152" i="35"/>
  <c r="E141" i="35"/>
  <c r="F141" i="35"/>
  <c r="G141" i="35"/>
  <c r="H141" i="35"/>
  <c r="B142" i="35"/>
  <c r="E142" i="35"/>
  <c r="F142" i="35"/>
  <c r="G142" i="35"/>
  <c r="H142" i="35"/>
  <c r="B143" i="35"/>
  <c r="E143" i="35"/>
  <c r="F143" i="35"/>
  <c r="G143" i="35"/>
  <c r="H143" i="35"/>
  <c r="B144" i="35"/>
  <c r="E144" i="35"/>
  <c r="F144" i="35"/>
  <c r="G144" i="35"/>
  <c r="H144" i="35"/>
  <c r="B145" i="35"/>
  <c r="E145" i="35"/>
  <c r="F145" i="35"/>
  <c r="G145" i="35"/>
  <c r="H145" i="35"/>
  <c r="B146" i="35"/>
  <c r="E146" i="35"/>
  <c r="F146" i="35"/>
  <c r="G146" i="35"/>
  <c r="H146" i="35"/>
  <c r="B147" i="35"/>
  <c r="E147" i="35"/>
  <c r="F147" i="35"/>
  <c r="G147" i="35"/>
  <c r="H147" i="35"/>
  <c r="B148" i="35"/>
  <c r="E148" i="35"/>
  <c r="F148" i="35"/>
  <c r="G148" i="35"/>
  <c r="H148" i="35"/>
  <c r="B149" i="35"/>
  <c r="E149" i="35"/>
  <c r="F149" i="35"/>
  <c r="G149" i="35"/>
  <c r="H149" i="35"/>
  <c r="B150" i="35"/>
  <c r="E150" i="35"/>
  <c r="F150" i="35"/>
  <c r="G150" i="35"/>
  <c r="H150" i="35"/>
  <c r="B151" i="35"/>
  <c r="E151" i="35"/>
  <c r="F151" i="35"/>
  <c r="G151" i="35"/>
  <c r="H151" i="35"/>
  <c r="B152" i="35"/>
  <c r="E152" i="35"/>
  <c r="F152" i="35"/>
  <c r="G152" i="35"/>
  <c r="H152" i="35"/>
  <c r="B110" i="35"/>
  <c r="C110" i="35"/>
  <c r="D110" i="35"/>
  <c r="E110" i="35"/>
  <c r="F110" i="35"/>
  <c r="G110" i="35"/>
  <c r="H110" i="35"/>
  <c r="B111" i="35"/>
  <c r="C111" i="35"/>
  <c r="D111" i="35"/>
  <c r="E111" i="35"/>
  <c r="F111" i="35"/>
  <c r="G111" i="35"/>
  <c r="H111" i="35"/>
  <c r="B112" i="35"/>
  <c r="C112" i="35"/>
  <c r="D112" i="35"/>
  <c r="E112" i="35"/>
  <c r="E113" i="35"/>
  <c r="E114" i="35"/>
  <c r="E115" i="35"/>
  <c r="E116" i="35"/>
  <c r="E117" i="35"/>
  <c r="E118" i="35"/>
  <c r="E119" i="35"/>
  <c r="E120" i="35"/>
  <c r="E121" i="35"/>
  <c r="E122" i="35"/>
  <c r="E123" i="35"/>
  <c r="E124" i="35"/>
  <c r="E125" i="35"/>
  <c r="E126" i="35"/>
  <c r="E127" i="35"/>
  <c r="E128" i="35"/>
  <c r="E129" i="35"/>
  <c r="E130" i="35"/>
  <c r="E131" i="35"/>
  <c r="E132" i="35"/>
  <c r="E133" i="35"/>
  <c r="E134" i="35"/>
  <c r="E135" i="35"/>
  <c r="E136" i="35"/>
  <c r="E137" i="35"/>
  <c r="F112" i="35"/>
  <c r="G112" i="35"/>
  <c r="H112" i="35"/>
  <c r="B113" i="35"/>
  <c r="C113" i="35"/>
  <c r="D113" i="35"/>
  <c r="F113" i="35"/>
  <c r="G113" i="35"/>
  <c r="H113" i="35"/>
  <c r="B114" i="35"/>
  <c r="C114" i="35"/>
  <c r="D114" i="35"/>
  <c r="F114" i="35"/>
  <c r="G114" i="35"/>
  <c r="H114" i="35"/>
  <c r="B115" i="35"/>
  <c r="C115" i="35"/>
  <c r="D115" i="35"/>
  <c r="F115" i="35"/>
  <c r="G115" i="35"/>
  <c r="H115" i="35"/>
  <c r="H116" i="35"/>
  <c r="H117" i="35"/>
  <c r="H118" i="35"/>
  <c r="H119" i="35"/>
  <c r="H120" i="35"/>
  <c r="H121" i="35"/>
  <c r="H122" i="35"/>
  <c r="H123" i="35"/>
  <c r="H124" i="35"/>
  <c r="H125" i="35"/>
  <c r="H126" i="35"/>
  <c r="H127" i="35"/>
  <c r="H128" i="35"/>
  <c r="H129" i="35"/>
  <c r="H130" i="35"/>
  <c r="H131" i="35"/>
  <c r="H132" i="35"/>
  <c r="H133" i="35"/>
  <c r="H134" i="35"/>
  <c r="H135" i="35"/>
  <c r="H136" i="35"/>
  <c r="H137" i="35"/>
  <c r="B116" i="35"/>
  <c r="C116" i="35"/>
  <c r="D116" i="35"/>
  <c r="F116" i="35"/>
  <c r="G116" i="35"/>
  <c r="B117" i="35"/>
  <c r="C117" i="35"/>
  <c r="D117" i="35"/>
  <c r="F117" i="35"/>
  <c r="G117" i="35"/>
  <c r="B118" i="35"/>
  <c r="C118" i="35"/>
  <c r="D118" i="35"/>
  <c r="F118" i="35"/>
  <c r="G118" i="35"/>
  <c r="B119" i="35"/>
  <c r="C119" i="35"/>
  <c r="D119" i="35"/>
  <c r="F119" i="35"/>
  <c r="G119" i="35"/>
  <c r="B120" i="35"/>
  <c r="C120" i="35"/>
  <c r="D120" i="35"/>
  <c r="F120" i="35"/>
  <c r="G120" i="35"/>
  <c r="B121" i="35"/>
  <c r="C121" i="35"/>
  <c r="D121" i="35"/>
  <c r="F121" i="35"/>
  <c r="G121" i="35"/>
  <c r="B122" i="35"/>
  <c r="C122" i="35"/>
  <c r="D122" i="35"/>
  <c r="F122" i="35"/>
  <c r="G122" i="35"/>
  <c r="B123" i="35"/>
  <c r="C123" i="35"/>
  <c r="D123" i="35"/>
  <c r="F123" i="35"/>
  <c r="G123" i="35"/>
  <c r="B124" i="35"/>
  <c r="C124" i="35"/>
  <c r="D124" i="35"/>
  <c r="F124" i="35"/>
  <c r="G124" i="35"/>
  <c r="B125" i="35"/>
  <c r="C125" i="35"/>
  <c r="D125" i="35"/>
  <c r="F125" i="35"/>
  <c r="G125" i="35"/>
  <c r="B126" i="35"/>
  <c r="C126" i="35"/>
  <c r="D126" i="35"/>
  <c r="F126" i="35"/>
  <c r="G126" i="35"/>
  <c r="B127" i="35"/>
  <c r="C127" i="35"/>
  <c r="D127" i="35"/>
  <c r="F127" i="35"/>
  <c r="G127" i="35"/>
  <c r="B128" i="35"/>
  <c r="C128" i="35"/>
  <c r="D128" i="35"/>
  <c r="F128" i="35"/>
  <c r="G128" i="35"/>
  <c r="B129" i="35"/>
  <c r="C129" i="35"/>
  <c r="D129" i="35"/>
  <c r="F129" i="35"/>
  <c r="G129" i="35"/>
  <c r="B130" i="35"/>
  <c r="C130" i="35"/>
  <c r="D130" i="35"/>
  <c r="F130" i="35"/>
  <c r="G130" i="35"/>
  <c r="B131" i="35"/>
  <c r="C131" i="35"/>
  <c r="D131" i="35"/>
  <c r="F131" i="35"/>
  <c r="G131" i="35"/>
  <c r="B132" i="35"/>
  <c r="C132" i="35"/>
  <c r="D132" i="35"/>
  <c r="F132" i="35"/>
  <c r="G132" i="35"/>
  <c r="B133" i="35"/>
  <c r="C133" i="35"/>
  <c r="D133" i="35"/>
  <c r="F133" i="35"/>
  <c r="G133" i="35"/>
  <c r="B134" i="35"/>
  <c r="C134" i="35"/>
  <c r="D134" i="35"/>
  <c r="F134" i="35"/>
  <c r="G134" i="35"/>
  <c r="B135" i="35"/>
  <c r="C135" i="35"/>
  <c r="D135" i="35"/>
  <c r="F135" i="35"/>
  <c r="G135" i="35"/>
  <c r="B136" i="35"/>
  <c r="C136" i="35"/>
  <c r="D136" i="35"/>
  <c r="F136" i="35"/>
  <c r="G136" i="35"/>
  <c r="B137" i="35"/>
  <c r="C137" i="35"/>
  <c r="D137" i="35"/>
  <c r="F137" i="35"/>
  <c r="G137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59" i="35"/>
  <c r="D60" i="35"/>
  <c r="D61" i="35"/>
  <c r="D62" i="35"/>
  <c r="D63" i="35"/>
  <c r="D64" i="35"/>
  <c r="D65" i="35"/>
  <c r="D66" i="35"/>
  <c r="D67" i="35"/>
  <c r="D68" i="35"/>
  <c r="D69" i="35"/>
  <c r="D70" i="35"/>
  <c r="D71" i="35"/>
  <c r="D72" i="35"/>
  <c r="D73" i="35"/>
  <c r="D74" i="35"/>
  <c r="D75" i="35"/>
  <c r="D76" i="35"/>
  <c r="D77" i="35"/>
  <c r="D78" i="35"/>
  <c r="D79" i="35"/>
  <c r="D80" i="35"/>
  <c r="D81" i="35"/>
  <c r="D82" i="35"/>
  <c r="D83" i="35"/>
  <c r="D84" i="35"/>
  <c r="D85" i="35"/>
  <c r="D86" i="35"/>
  <c r="D87" i="35"/>
  <c r="D88" i="35"/>
  <c r="D89" i="35"/>
  <c r="D90" i="35"/>
  <c r="D91" i="35"/>
  <c r="D92" i="35"/>
  <c r="D93" i="35"/>
  <c r="D94" i="35"/>
  <c r="D95" i="35"/>
  <c r="D96" i="35"/>
  <c r="D97" i="35"/>
  <c r="D98" i="35"/>
  <c r="D99" i="35"/>
  <c r="D100" i="35"/>
  <c r="D101" i="35"/>
  <c r="D102" i="35"/>
  <c r="D103" i="35"/>
  <c r="D104" i="35"/>
  <c r="D105" i="35"/>
  <c r="D106" i="35"/>
  <c r="D107" i="35"/>
  <c r="D108" i="35"/>
  <c r="D109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45" i="35"/>
  <c r="H46" i="35"/>
  <c r="H47" i="35"/>
  <c r="H48" i="35"/>
  <c r="H49" i="35"/>
  <c r="H50" i="35"/>
  <c r="H51" i="35"/>
  <c r="H52" i="35"/>
  <c r="H53" i="35"/>
  <c r="H54" i="35"/>
  <c r="H55" i="35"/>
  <c r="H56" i="35"/>
  <c r="H57" i="35"/>
  <c r="H58" i="35"/>
  <c r="H59" i="35"/>
  <c r="H60" i="35"/>
  <c r="H61" i="35"/>
  <c r="H62" i="35"/>
  <c r="H63" i="35"/>
  <c r="H64" i="35"/>
  <c r="H65" i="35"/>
  <c r="H66" i="35"/>
  <c r="H67" i="35"/>
  <c r="H68" i="35"/>
  <c r="H69" i="35"/>
  <c r="H70" i="35"/>
  <c r="H71" i="35"/>
  <c r="H72" i="35"/>
  <c r="H73" i="35"/>
  <c r="H74" i="35"/>
  <c r="H75" i="35"/>
  <c r="H76" i="35"/>
  <c r="H77" i="35"/>
  <c r="H78" i="35"/>
  <c r="H79" i="35"/>
  <c r="H80" i="35"/>
  <c r="H81" i="35"/>
  <c r="H82" i="35"/>
  <c r="H83" i="35"/>
  <c r="H84" i="35"/>
  <c r="H85" i="35"/>
  <c r="H86" i="35"/>
  <c r="H87" i="35"/>
  <c r="H88" i="35"/>
  <c r="H89" i="35"/>
  <c r="H90" i="35"/>
  <c r="H91" i="35"/>
  <c r="H92" i="35"/>
  <c r="H93" i="35"/>
  <c r="H94" i="35"/>
  <c r="H95" i="35"/>
  <c r="H96" i="35"/>
  <c r="H97" i="35"/>
  <c r="H98" i="35"/>
  <c r="H99" i="35"/>
  <c r="H100" i="35"/>
  <c r="H101" i="35"/>
  <c r="H102" i="35"/>
  <c r="H103" i="35"/>
  <c r="H104" i="35"/>
  <c r="H105" i="35"/>
  <c r="H106" i="35"/>
  <c r="H107" i="35"/>
  <c r="H108" i="35"/>
  <c r="H109" i="35"/>
  <c r="H3" i="35"/>
  <c r="H4" i="35"/>
  <c r="H5" i="35"/>
  <c r="H6" i="35"/>
  <c r="H7" i="35"/>
  <c r="H8" i="35"/>
  <c r="H9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G3" i="35"/>
  <c r="G4" i="35"/>
  <c r="G5" i="35"/>
  <c r="G6" i="35"/>
  <c r="G7" i="35"/>
  <c r="G8" i="35"/>
  <c r="G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G23" i="35"/>
  <c r="G24" i="35"/>
  <c r="G25" i="35"/>
  <c r="G26" i="35"/>
  <c r="G27" i="35"/>
  <c r="G28" i="35"/>
  <c r="G29" i="35"/>
  <c r="G30" i="35"/>
  <c r="G31" i="35"/>
  <c r="G32" i="35"/>
  <c r="G33" i="35"/>
  <c r="G34" i="35"/>
  <c r="G35" i="35"/>
  <c r="G36" i="35"/>
  <c r="G37" i="35"/>
  <c r="G38" i="35"/>
  <c r="G39" i="35"/>
  <c r="G40" i="35"/>
  <c r="G41" i="35"/>
  <c r="G42" i="35"/>
  <c r="G43" i="35"/>
  <c r="G44" i="35"/>
  <c r="G45" i="35"/>
  <c r="G46" i="35"/>
  <c r="G47" i="35"/>
  <c r="G48" i="35"/>
  <c r="G49" i="35"/>
  <c r="G50" i="35"/>
  <c r="G51" i="35"/>
  <c r="G52" i="35"/>
  <c r="G53" i="35"/>
  <c r="G54" i="35"/>
  <c r="G55" i="35"/>
  <c r="G56" i="35"/>
  <c r="G57" i="35"/>
  <c r="G58" i="35"/>
  <c r="G59" i="35"/>
  <c r="G60" i="35"/>
  <c r="G61" i="35"/>
  <c r="G62" i="35"/>
  <c r="G63" i="35"/>
  <c r="G64" i="35"/>
  <c r="G65" i="35"/>
  <c r="G66" i="35"/>
  <c r="G67" i="35"/>
  <c r="G68" i="35"/>
  <c r="G69" i="35"/>
  <c r="G70" i="35"/>
  <c r="G71" i="35"/>
  <c r="G72" i="35"/>
  <c r="G73" i="35"/>
  <c r="G74" i="35"/>
  <c r="G75" i="35"/>
  <c r="G76" i="35"/>
  <c r="G77" i="35"/>
  <c r="G78" i="35"/>
  <c r="G79" i="35"/>
  <c r="G80" i="35"/>
  <c r="G81" i="35"/>
  <c r="G82" i="35"/>
  <c r="G83" i="35"/>
  <c r="G84" i="35"/>
  <c r="G85" i="35"/>
  <c r="G86" i="35"/>
  <c r="G87" i="35"/>
  <c r="G88" i="35"/>
  <c r="G89" i="35"/>
  <c r="G90" i="35"/>
  <c r="G91" i="35"/>
  <c r="G92" i="35"/>
  <c r="G93" i="35"/>
  <c r="G94" i="35"/>
  <c r="G95" i="35"/>
  <c r="G96" i="35"/>
  <c r="G97" i="35"/>
  <c r="G98" i="35"/>
  <c r="G99" i="35"/>
  <c r="G100" i="35"/>
  <c r="G101" i="35"/>
  <c r="G102" i="35"/>
  <c r="G103" i="35"/>
  <c r="G104" i="35"/>
  <c r="G105" i="35"/>
  <c r="G106" i="35"/>
  <c r="G107" i="35"/>
  <c r="G108" i="35"/>
  <c r="G109" i="35"/>
  <c r="F3" i="35"/>
  <c r="F4" i="35"/>
  <c r="F5" i="35"/>
  <c r="F6" i="35"/>
  <c r="F7" i="35"/>
  <c r="F8" i="35"/>
  <c r="F9" i="35"/>
  <c r="F10" i="35"/>
  <c r="F11" i="35"/>
  <c r="F12" i="35"/>
  <c r="F13" i="35"/>
  <c r="F14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34" i="35"/>
  <c r="F35" i="35"/>
  <c r="F36" i="35"/>
  <c r="F37" i="35"/>
  <c r="F38" i="35"/>
  <c r="F39" i="35"/>
  <c r="F40" i="35"/>
  <c r="F41" i="35"/>
  <c r="F42" i="35"/>
  <c r="F43" i="35"/>
  <c r="F44" i="35"/>
  <c r="F45" i="35"/>
  <c r="F46" i="35"/>
  <c r="F47" i="35"/>
  <c r="F48" i="35"/>
  <c r="F49" i="35"/>
  <c r="F50" i="35"/>
  <c r="F51" i="35"/>
  <c r="F52" i="35"/>
  <c r="F53" i="35"/>
  <c r="F54" i="35"/>
  <c r="F55" i="35"/>
  <c r="F56" i="35"/>
  <c r="F57" i="35"/>
  <c r="F58" i="35"/>
  <c r="F59" i="35"/>
  <c r="F60" i="35"/>
  <c r="F61" i="35"/>
  <c r="F62" i="35"/>
  <c r="F63" i="35"/>
  <c r="F64" i="35"/>
  <c r="F65" i="35"/>
  <c r="F66" i="35"/>
  <c r="F67" i="35"/>
  <c r="F68" i="35"/>
  <c r="F69" i="35"/>
  <c r="F70" i="35"/>
  <c r="F71" i="35"/>
  <c r="F72" i="35"/>
  <c r="F73" i="35"/>
  <c r="F74" i="35"/>
  <c r="F75" i="35"/>
  <c r="F76" i="35"/>
  <c r="F77" i="35"/>
  <c r="F78" i="35"/>
  <c r="F79" i="35"/>
  <c r="F80" i="35"/>
  <c r="F81" i="35"/>
  <c r="F82" i="35"/>
  <c r="F83" i="35"/>
  <c r="F84" i="35"/>
  <c r="F85" i="35"/>
  <c r="F86" i="35"/>
  <c r="F87" i="35"/>
  <c r="F88" i="35"/>
  <c r="F89" i="35"/>
  <c r="F90" i="35"/>
  <c r="F91" i="35"/>
  <c r="F92" i="35"/>
  <c r="F93" i="35"/>
  <c r="F94" i="35"/>
  <c r="F95" i="35"/>
  <c r="F96" i="35"/>
  <c r="F97" i="35"/>
  <c r="F98" i="35"/>
  <c r="F99" i="35"/>
  <c r="F100" i="35"/>
  <c r="F101" i="35"/>
  <c r="F102" i="35"/>
  <c r="F103" i="35"/>
  <c r="F104" i="35"/>
  <c r="F105" i="35"/>
  <c r="F106" i="35"/>
  <c r="F107" i="35"/>
  <c r="F108" i="35"/>
  <c r="F109" i="35"/>
  <c r="E3" i="35"/>
  <c r="E4" i="35"/>
  <c r="E5" i="35"/>
  <c r="E6" i="35"/>
  <c r="E7" i="35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45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58" i="35"/>
  <c r="E59" i="35"/>
  <c r="E60" i="35"/>
  <c r="E61" i="35"/>
  <c r="E62" i="35"/>
  <c r="E63" i="35"/>
  <c r="E64" i="35"/>
  <c r="E65" i="35"/>
  <c r="E66" i="35"/>
  <c r="E67" i="35"/>
  <c r="E68" i="35"/>
  <c r="E69" i="35"/>
  <c r="E70" i="35"/>
  <c r="E71" i="35"/>
  <c r="E72" i="35"/>
  <c r="E73" i="35"/>
  <c r="E74" i="35"/>
  <c r="E75" i="35"/>
  <c r="E76" i="35"/>
  <c r="E77" i="35"/>
  <c r="E78" i="35"/>
  <c r="E79" i="35"/>
  <c r="E80" i="35"/>
  <c r="E81" i="35"/>
  <c r="E82" i="35"/>
  <c r="E83" i="35"/>
  <c r="E84" i="35"/>
  <c r="E85" i="35"/>
  <c r="E86" i="35"/>
  <c r="E87" i="35"/>
  <c r="E88" i="35"/>
  <c r="E89" i="35"/>
  <c r="E90" i="35"/>
  <c r="E91" i="35"/>
  <c r="E92" i="35"/>
  <c r="E93" i="35"/>
  <c r="E94" i="35"/>
  <c r="E95" i="35"/>
  <c r="E96" i="35"/>
  <c r="E97" i="35"/>
  <c r="E98" i="35"/>
  <c r="E99" i="35"/>
  <c r="E100" i="35"/>
  <c r="E101" i="35"/>
  <c r="E102" i="35"/>
  <c r="E103" i="35"/>
  <c r="E104" i="35"/>
  <c r="E105" i="35"/>
  <c r="E106" i="35"/>
  <c r="E107" i="35"/>
  <c r="E108" i="35"/>
  <c r="E109" i="35"/>
  <c r="D3" i="35"/>
  <c r="D4" i="35"/>
  <c r="D5" i="35"/>
  <c r="D6" i="35"/>
  <c r="D7" i="35"/>
  <c r="D8" i="35"/>
  <c r="D9" i="35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C3" i="35"/>
  <c r="C4" i="35"/>
  <c r="C5" i="35"/>
  <c r="C6" i="35"/>
  <c r="C7" i="35"/>
  <c r="C8" i="35"/>
  <c r="C9" i="35"/>
  <c r="C10" i="35"/>
  <c r="C11" i="35"/>
  <c r="C12" i="35"/>
  <c r="C13" i="35"/>
  <c r="C14" i="35"/>
  <c r="C15" i="35"/>
  <c r="C16" i="35"/>
  <c r="C17" i="35"/>
  <c r="C18" i="35"/>
  <c r="C19" i="35"/>
  <c r="C20" i="35"/>
  <c r="C21" i="35"/>
  <c r="C22" i="35"/>
  <c r="C23" i="35"/>
  <c r="C24" i="35"/>
  <c r="C25" i="35"/>
  <c r="C26" i="35"/>
  <c r="C27" i="35"/>
  <c r="C28" i="35"/>
  <c r="C29" i="35"/>
  <c r="C30" i="35"/>
  <c r="C31" i="35"/>
  <c r="C32" i="35"/>
  <c r="C33" i="35"/>
  <c r="C34" i="35"/>
  <c r="C35" i="35"/>
  <c r="C36" i="35"/>
  <c r="C37" i="35"/>
  <c r="C38" i="35"/>
  <c r="C39" i="35"/>
  <c r="C40" i="35"/>
  <c r="C41" i="35"/>
  <c r="C42" i="35"/>
  <c r="C43" i="35"/>
  <c r="C44" i="35"/>
  <c r="C45" i="35"/>
  <c r="C46" i="35"/>
  <c r="C47" i="35"/>
  <c r="C48" i="35"/>
  <c r="C49" i="35"/>
  <c r="C50" i="35"/>
  <c r="C51" i="35"/>
  <c r="C52" i="35"/>
  <c r="C53" i="35"/>
  <c r="C54" i="35"/>
  <c r="C55" i="35"/>
  <c r="C56" i="35"/>
  <c r="C57" i="35"/>
  <c r="C58" i="35"/>
  <c r="C59" i="35"/>
  <c r="C60" i="35"/>
  <c r="C61" i="35"/>
  <c r="C62" i="35"/>
  <c r="C63" i="35"/>
  <c r="C64" i="35"/>
  <c r="C65" i="35"/>
  <c r="C66" i="35"/>
  <c r="C67" i="35"/>
  <c r="C68" i="35"/>
  <c r="C69" i="35"/>
  <c r="C70" i="35"/>
  <c r="C71" i="35"/>
  <c r="C72" i="35"/>
  <c r="C73" i="35"/>
  <c r="C74" i="35"/>
  <c r="C75" i="35"/>
  <c r="C76" i="35"/>
  <c r="C77" i="35"/>
  <c r="C78" i="35"/>
  <c r="C79" i="35"/>
  <c r="C80" i="35"/>
  <c r="C81" i="35"/>
  <c r="C82" i="35"/>
  <c r="C83" i="35"/>
  <c r="C84" i="35"/>
  <c r="C85" i="35"/>
  <c r="C86" i="35"/>
  <c r="C87" i="35"/>
  <c r="C88" i="35"/>
  <c r="C89" i="35"/>
  <c r="C90" i="35"/>
  <c r="C91" i="35"/>
  <c r="C92" i="35"/>
  <c r="C93" i="35"/>
  <c r="C94" i="35"/>
  <c r="C95" i="35"/>
  <c r="C96" i="35"/>
  <c r="C97" i="35"/>
  <c r="C98" i="35"/>
  <c r="C99" i="35"/>
  <c r="C100" i="35"/>
  <c r="C101" i="35"/>
  <c r="C102" i="35"/>
  <c r="C103" i="35"/>
  <c r="C104" i="35"/>
  <c r="C105" i="35"/>
  <c r="C106" i="35"/>
  <c r="C107" i="35"/>
  <c r="C108" i="35"/>
  <c r="C109" i="35"/>
  <c r="B3" i="35"/>
  <c r="B4" i="35"/>
  <c r="B5" i="35"/>
  <c r="B6" i="35"/>
  <c r="B7" i="35"/>
  <c r="B8" i="35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B59" i="35"/>
  <c r="B60" i="35"/>
  <c r="B61" i="35"/>
  <c r="B62" i="35"/>
  <c r="B63" i="35"/>
  <c r="B64" i="35"/>
  <c r="B65" i="35"/>
  <c r="B66" i="35"/>
  <c r="B67" i="35"/>
  <c r="B68" i="35"/>
  <c r="B69" i="35"/>
  <c r="B70" i="35"/>
  <c r="B71" i="35"/>
  <c r="B72" i="35"/>
  <c r="B73" i="35"/>
  <c r="B74" i="35"/>
  <c r="B75" i="35"/>
  <c r="B76" i="35"/>
  <c r="B77" i="35"/>
  <c r="B78" i="35"/>
  <c r="B79" i="35"/>
  <c r="B80" i="35"/>
  <c r="B81" i="35"/>
  <c r="B82" i="35"/>
  <c r="B83" i="35"/>
  <c r="B84" i="35"/>
  <c r="B85" i="35"/>
  <c r="B86" i="35"/>
  <c r="B87" i="35"/>
  <c r="B88" i="35"/>
  <c r="B89" i="35"/>
  <c r="B90" i="35"/>
  <c r="B91" i="35"/>
  <c r="B92" i="35"/>
  <c r="B93" i="35"/>
  <c r="B94" i="35"/>
  <c r="B95" i="35"/>
  <c r="B96" i="35"/>
  <c r="B97" i="35"/>
  <c r="B98" i="35"/>
  <c r="B99" i="35"/>
  <c r="B100" i="35"/>
  <c r="B101" i="35"/>
  <c r="B102" i="35"/>
  <c r="B103" i="35"/>
  <c r="B104" i="35"/>
  <c r="B105" i="35"/>
  <c r="B106" i="35"/>
  <c r="B107" i="35"/>
  <c r="B108" i="35"/>
  <c r="B109" i="35"/>
  <c r="T58" i="50"/>
  <c r="T70" i="50"/>
  <c r="R70" i="50"/>
  <c r="U59" i="50"/>
  <c r="U60" i="50"/>
  <c r="U61" i="50"/>
  <c r="U62" i="50"/>
  <c r="U63" i="50"/>
  <c r="U64" i="50"/>
  <c r="U65" i="50"/>
  <c r="U66" i="50"/>
  <c r="U67" i="50"/>
  <c r="U68" i="50"/>
  <c r="U69" i="50"/>
  <c r="V59" i="50"/>
  <c r="AL18" i="46"/>
  <c r="AI18" i="42"/>
  <c r="N40" i="43"/>
  <c r="A671" i="35"/>
  <c r="D672" i="35"/>
  <c r="D643" i="35"/>
  <c r="A547" i="35"/>
  <c r="D548" i="35"/>
  <c r="C459" i="35"/>
  <c r="A281" i="35"/>
  <c r="D282" i="35"/>
  <c r="A162" i="35"/>
  <c r="C163" i="35"/>
  <c r="R61" i="21"/>
  <c r="BQ21" i="26"/>
  <c r="BP21" i="26"/>
  <c r="BO21" i="26"/>
  <c r="BN21" i="26"/>
  <c r="BM21" i="26"/>
  <c r="BL21" i="26"/>
  <c r="BK21" i="26"/>
  <c r="BJ21" i="26"/>
  <c r="BI21" i="26"/>
  <c r="BH21" i="26"/>
  <c r="BG21" i="26"/>
  <c r="BF21" i="26"/>
  <c r="BE21" i="26"/>
  <c r="BD21" i="26"/>
  <c r="BC21" i="26"/>
  <c r="BB21" i="26"/>
  <c r="BA21" i="26"/>
  <c r="AZ21" i="26"/>
  <c r="AY21" i="26"/>
  <c r="AX21" i="26"/>
  <c r="AW21" i="26"/>
  <c r="AV21" i="26"/>
  <c r="AU21" i="26"/>
  <c r="AT21" i="26"/>
  <c r="AS21" i="26"/>
  <c r="AR21" i="26"/>
  <c r="AQ21" i="26"/>
  <c r="AP21" i="26"/>
  <c r="AO21" i="26"/>
  <c r="AN21" i="26"/>
  <c r="AM21" i="26"/>
  <c r="AL21" i="26"/>
  <c r="AK21" i="26"/>
  <c r="AJ21" i="26"/>
  <c r="AI21" i="26"/>
  <c r="BQ20" i="26"/>
  <c r="BP20" i="26"/>
  <c r="BO20" i="26"/>
  <c r="BN20" i="26"/>
  <c r="BM20" i="26"/>
  <c r="BL20" i="26"/>
  <c r="BK20" i="26"/>
  <c r="BJ20" i="26"/>
  <c r="BI20" i="26"/>
  <c r="BH20" i="26"/>
  <c r="BG20" i="26"/>
  <c r="BF20" i="26"/>
  <c r="BE20" i="26"/>
  <c r="BD20" i="26"/>
  <c r="BC20" i="26"/>
  <c r="BB20" i="26"/>
  <c r="BA20" i="26"/>
  <c r="AZ20" i="26"/>
  <c r="AY20" i="26"/>
  <c r="AX20" i="26"/>
  <c r="AW20" i="26"/>
  <c r="AV20" i="26"/>
  <c r="AU20" i="26"/>
  <c r="AT20" i="26"/>
  <c r="AS20" i="26"/>
  <c r="AR20" i="26"/>
  <c r="AQ20" i="26"/>
  <c r="AP20" i="26"/>
  <c r="AO20" i="26"/>
  <c r="AN20" i="26"/>
  <c r="AM20" i="26"/>
  <c r="AL20" i="26"/>
  <c r="AK20" i="26"/>
  <c r="AJ20" i="26"/>
  <c r="AI20" i="26"/>
  <c r="BQ19" i="26"/>
  <c r="BP19" i="26"/>
  <c r="BO19" i="26"/>
  <c r="BN19" i="26"/>
  <c r="BM19" i="26"/>
  <c r="BL19" i="26"/>
  <c r="BK19" i="26"/>
  <c r="BJ19" i="26"/>
  <c r="BI19" i="26"/>
  <c r="BH19" i="26"/>
  <c r="BG19" i="26"/>
  <c r="BF19" i="26"/>
  <c r="BE19" i="26"/>
  <c r="BD19" i="26"/>
  <c r="BC19" i="26"/>
  <c r="BB19" i="26"/>
  <c r="BB18" i="26" s="1"/>
  <c r="BA19" i="26"/>
  <c r="AZ19" i="26"/>
  <c r="AY19" i="26"/>
  <c r="AX19" i="26"/>
  <c r="AW19" i="26"/>
  <c r="AV19" i="26"/>
  <c r="AU19" i="26"/>
  <c r="AT19" i="26"/>
  <c r="AS19" i="26"/>
  <c r="AR19" i="26"/>
  <c r="AQ19" i="26"/>
  <c r="AP19" i="26"/>
  <c r="AO19" i="26"/>
  <c r="AN19" i="26"/>
  <c r="AM19" i="26"/>
  <c r="AL19" i="26"/>
  <c r="AK19" i="26"/>
  <c r="AJ19" i="26"/>
  <c r="AI19" i="26"/>
  <c r="I223" i="21"/>
  <c r="I224" i="21"/>
  <c r="J224" i="21"/>
  <c r="I225" i="21"/>
  <c r="J225" i="21"/>
  <c r="I226" i="21"/>
  <c r="J226" i="21" s="1"/>
  <c r="I227" i="21"/>
  <c r="J227" i="21"/>
  <c r="I228" i="21"/>
  <c r="J228" i="21" s="1"/>
  <c r="I229" i="21"/>
  <c r="J229" i="21"/>
  <c r="I230" i="21"/>
  <c r="J230" i="21"/>
  <c r="I231" i="21"/>
  <c r="J231" i="21" s="1"/>
  <c r="I232" i="21"/>
  <c r="J232" i="21" s="1"/>
  <c r="I233" i="21"/>
  <c r="J233" i="21"/>
  <c r="I234" i="21"/>
  <c r="J234" i="21"/>
  <c r="I235" i="21"/>
  <c r="J235" i="21"/>
  <c r="I236" i="21"/>
  <c r="J236" i="21" s="1"/>
  <c r="I237" i="21"/>
  <c r="J237" i="21" s="1"/>
  <c r="I238" i="21"/>
  <c r="J238" i="21"/>
  <c r="I239" i="21"/>
  <c r="J239" i="21"/>
  <c r="I240" i="21"/>
  <c r="J240" i="21" s="1"/>
  <c r="I241" i="21"/>
  <c r="J241" i="21" s="1"/>
  <c r="I222" i="21"/>
  <c r="I203" i="21"/>
  <c r="I204" i="21"/>
  <c r="J204" i="21"/>
  <c r="I205" i="21"/>
  <c r="J205" i="21"/>
  <c r="I206" i="21"/>
  <c r="I207" i="21"/>
  <c r="J207" i="21"/>
  <c r="I208" i="21"/>
  <c r="J208" i="21"/>
  <c r="I209" i="21"/>
  <c r="J209" i="21" s="1"/>
  <c r="I210" i="21"/>
  <c r="J210" i="21" s="1"/>
  <c r="I211" i="21"/>
  <c r="J211" i="21"/>
  <c r="I212" i="21"/>
  <c r="J212" i="21"/>
  <c r="I213" i="21"/>
  <c r="J213" i="21"/>
  <c r="I214" i="21"/>
  <c r="J214" i="21" s="1"/>
  <c r="I215" i="21"/>
  <c r="J215" i="21" s="1"/>
  <c r="I216" i="21"/>
  <c r="J216" i="21"/>
  <c r="I217" i="21"/>
  <c r="J217" i="21"/>
  <c r="I218" i="21"/>
  <c r="J218" i="21" s="1"/>
  <c r="I219" i="21"/>
  <c r="J219" i="21" s="1"/>
  <c r="I220" i="21"/>
  <c r="J220" i="21"/>
  <c r="I221" i="21"/>
  <c r="J221" i="21"/>
  <c r="I202" i="21"/>
  <c r="J202" i="21" s="1"/>
  <c r="I183" i="21"/>
  <c r="J183" i="21"/>
  <c r="I184" i="21"/>
  <c r="J184" i="21"/>
  <c r="I185" i="21"/>
  <c r="J185" i="21"/>
  <c r="I186" i="21"/>
  <c r="J186" i="21"/>
  <c r="I187" i="21"/>
  <c r="J187" i="21" s="1"/>
  <c r="I188" i="21"/>
  <c r="J188" i="21"/>
  <c r="I189" i="21"/>
  <c r="J189" i="21"/>
  <c r="I190" i="21"/>
  <c r="J190" i="21" s="1"/>
  <c r="I191" i="21"/>
  <c r="J191" i="21" s="1"/>
  <c r="I192" i="21"/>
  <c r="J192" i="21" s="1"/>
  <c r="I193" i="21"/>
  <c r="J193" i="21" s="1"/>
  <c r="I194" i="21"/>
  <c r="J194" i="21"/>
  <c r="I195" i="21"/>
  <c r="J195" i="21" s="1"/>
  <c r="I196" i="21"/>
  <c r="J196" i="21" s="1"/>
  <c r="I197" i="21"/>
  <c r="J197" i="21"/>
  <c r="I198" i="21"/>
  <c r="J198" i="21" s="1"/>
  <c r="I199" i="21"/>
  <c r="J199" i="21" s="1"/>
  <c r="I200" i="21"/>
  <c r="J200" i="21" s="1"/>
  <c r="I201" i="21"/>
  <c r="J201" i="21" s="1"/>
  <c r="I182" i="21"/>
  <c r="J182" i="21"/>
  <c r="I163" i="21"/>
  <c r="J163" i="21"/>
  <c r="I164" i="21"/>
  <c r="J164" i="21"/>
  <c r="I165" i="21"/>
  <c r="J165" i="21"/>
  <c r="I166" i="21"/>
  <c r="J166" i="21"/>
  <c r="I167" i="21"/>
  <c r="I168" i="21"/>
  <c r="J168" i="21"/>
  <c r="I169" i="21"/>
  <c r="J169" i="21" s="1"/>
  <c r="I170" i="21"/>
  <c r="J170" i="21" s="1"/>
  <c r="I171" i="21"/>
  <c r="J171" i="21" s="1"/>
  <c r="I172" i="21"/>
  <c r="J172" i="21" s="1"/>
  <c r="I173" i="21"/>
  <c r="J173" i="21" s="1"/>
  <c r="I174" i="21"/>
  <c r="J174" i="21"/>
  <c r="I175" i="21"/>
  <c r="J175" i="21" s="1"/>
  <c r="I176" i="21"/>
  <c r="J176" i="21"/>
  <c r="I177" i="21"/>
  <c r="J177" i="21" s="1"/>
  <c r="I178" i="21"/>
  <c r="J178" i="21" s="1"/>
  <c r="I179" i="21"/>
  <c r="J179" i="21"/>
  <c r="I180" i="21"/>
  <c r="J180" i="21"/>
  <c r="I181" i="21"/>
  <c r="J181" i="21" s="1"/>
  <c r="I162" i="21"/>
  <c r="I143" i="21"/>
  <c r="J143" i="21"/>
  <c r="I144" i="21"/>
  <c r="J144" i="21"/>
  <c r="I145" i="21"/>
  <c r="I146" i="21"/>
  <c r="J146" i="21"/>
  <c r="I147" i="21"/>
  <c r="J147" i="21" s="1"/>
  <c r="I148" i="21"/>
  <c r="J148" i="21"/>
  <c r="I149" i="21"/>
  <c r="J149" i="21"/>
  <c r="I150" i="21"/>
  <c r="J150" i="21" s="1"/>
  <c r="I151" i="21"/>
  <c r="J151" i="21"/>
  <c r="I152" i="21"/>
  <c r="J152" i="21" s="1"/>
  <c r="I153" i="21"/>
  <c r="J153" i="21"/>
  <c r="I154" i="21"/>
  <c r="J154" i="21"/>
  <c r="I155" i="21"/>
  <c r="J155" i="21" s="1"/>
  <c r="I156" i="21"/>
  <c r="J156" i="21"/>
  <c r="I157" i="21"/>
  <c r="J157" i="21"/>
  <c r="I158" i="21"/>
  <c r="J158" i="21" s="1"/>
  <c r="I159" i="21"/>
  <c r="J159" i="21" s="1"/>
  <c r="I160" i="21"/>
  <c r="J160" i="21" s="1"/>
  <c r="I161" i="21"/>
  <c r="J161" i="21"/>
  <c r="I142" i="21"/>
  <c r="J142" i="21"/>
  <c r="I123" i="21"/>
  <c r="J123" i="21" s="1"/>
  <c r="I124" i="21"/>
  <c r="J124" i="21"/>
  <c r="I125" i="21"/>
  <c r="J125" i="21" s="1"/>
  <c r="I126" i="21"/>
  <c r="J126" i="21"/>
  <c r="I127" i="21"/>
  <c r="J127" i="21"/>
  <c r="I128" i="21"/>
  <c r="J128" i="21" s="1"/>
  <c r="I129" i="21"/>
  <c r="J129" i="21"/>
  <c r="I130" i="21"/>
  <c r="J130" i="21" s="1"/>
  <c r="I131" i="21"/>
  <c r="J131" i="21" s="1"/>
  <c r="I132" i="21"/>
  <c r="J132" i="21"/>
  <c r="I133" i="21"/>
  <c r="J133" i="21" s="1"/>
  <c r="I134" i="21"/>
  <c r="J134" i="21" s="1"/>
  <c r="I135" i="21"/>
  <c r="J135" i="21" s="1"/>
  <c r="I136" i="21"/>
  <c r="J136" i="21"/>
  <c r="I137" i="21"/>
  <c r="J137" i="21" s="1"/>
  <c r="I138" i="21"/>
  <c r="J138" i="21" s="1"/>
  <c r="I139" i="21"/>
  <c r="J139" i="21"/>
  <c r="I140" i="21"/>
  <c r="J140" i="21"/>
  <c r="I141" i="21"/>
  <c r="J141" i="21"/>
  <c r="I122" i="21"/>
  <c r="J122" i="21"/>
  <c r="I103" i="21"/>
  <c r="J103" i="21"/>
  <c r="I104" i="21"/>
  <c r="J104" i="21"/>
  <c r="I105" i="21"/>
  <c r="J105" i="21" s="1"/>
  <c r="I106" i="21"/>
  <c r="J106" i="21" s="1"/>
  <c r="I107" i="21"/>
  <c r="J107" i="21"/>
  <c r="I108" i="21"/>
  <c r="J108" i="21"/>
  <c r="I109" i="21"/>
  <c r="J109" i="21"/>
  <c r="I110" i="21"/>
  <c r="J110" i="21" s="1"/>
  <c r="I111" i="21"/>
  <c r="J111" i="21" s="1"/>
  <c r="I112" i="21"/>
  <c r="J112" i="21" s="1"/>
  <c r="I113" i="21"/>
  <c r="J113" i="21" s="1"/>
  <c r="I114" i="21"/>
  <c r="J114" i="21" s="1"/>
  <c r="I115" i="21"/>
  <c r="J115" i="21" s="1"/>
  <c r="I116" i="21"/>
  <c r="J116" i="21" s="1"/>
  <c r="I117" i="21"/>
  <c r="J117" i="21" s="1"/>
  <c r="I118" i="21"/>
  <c r="J118" i="21"/>
  <c r="I119" i="21"/>
  <c r="J119" i="21" s="1"/>
  <c r="I120" i="21"/>
  <c r="J120" i="21" s="1"/>
  <c r="I121" i="21"/>
  <c r="J121" i="21" s="1"/>
  <c r="I102" i="21"/>
  <c r="J102" i="21"/>
  <c r="I83" i="21"/>
  <c r="J83" i="21"/>
  <c r="I84" i="21"/>
  <c r="J84" i="21" s="1"/>
  <c r="I85" i="21"/>
  <c r="J85" i="21" s="1"/>
  <c r="I86" i="21"/>
  <c r="J86" i="21" s="1"/>
  <c r="I87" i="21"/>
  <c r="J87" i="21"/>
  <c r="I88" i="21"/>
  <c r="J88" i="21" s="1"/>
  <c r="I89" i="21"/>
  <c r="J89" i="21" s="1"/>
  <c r="I90" i="21"/>
  <c r="J90" i="21"/>
  <c r="I91" i="21"/>
  <c r="J91" i="21" s="1"/>
  <c r="I92" i="21"/>
  <c r="J92" i="21"/>
  <c r="I93" i="21"/>
  <c r="J93" i="21" s="1"/>
  <c r="I94" i="21"/>
  <c r="J94" i="21" s="1"/>
  <c r="I95" i="21"/>
  <c r="J95" i="21" s="1"/>
  <c r="I96" i="21"/>
  <c r="J96" i="21"/>
  <c r="I97" i="21"/>
  <c r="J97" i="21" s="1"/>
  <c r="I98" i="21"/>
  <c r="J98" i="21" s="1"/>
  <c r="I99" i="21"/>
  <c r="J99" i="21" s="1"/>
  <c r="I100" i="21"/>
  <c r="J100" i="21" s="1"/>
  <c r="I101" i="21"/>
  <c r="J101" i="21" s="1"/>
  <c r="I82" i="21"/>
  <c r="J82" i="21"/>
  <c r="I63" i="21"/>
  <c r="J63" i="21" s="1"/>
  <c r="I64" i="21"/>
  <c r="J64" i="21"/>
  <c r="I65" i="21"/>
  <c r="I66" i="21"/>
  <c r="J66" i="21"/>
  <c r="I67" i="21"/>
  <c r="J67" i="21"/>
  <c r="I68" i="21"/>
  <c r="J68" i="21"/>
  <c r="I69" i="21"/>
  <c r="J69" i="21" s="1"/>
  <c r="I70" i="21"/>
  <c r="J70" i="21" s="1"/>
  <c r="I71" i="21"/>
  <c r="J71" i="21"/>
  <c r="I72" i="21"/>
  <c r="J72" i="21"/>
  <c r="I73" i="21"/>
  <c r="J73" i="21" s="1"/>
  <c r="I74" i="21"/>
  <c r="J74" i="21" s="1"/>
  <c r="I75" i="21"/>
  <c r="J75" i="21" s="1"/>
  <c r="I76" i="21"/>
  <c r="J76" i="21" s="1"/>
  <c r="I77" i="21"/>
  <c r="J77" i="21" s="1"/>
  <c r="I78" i="21"/>
  <c r="J78" i="21" s="1"/>
  <c r="I79" i="21"/>
  <c r="J79" i="21" s="1"/>
  <c r="I80" i="21"/>
  <c r="J80" i="21" s="1"/>
  <c r="I81" i="21"/>
  <c r="J81" i="21" s="1"/>
  <c r="I62" i="21"/>
  <c r="J62" i="21"/>
  <c r="I43" i="21"/>
  <c r="J43" i="21"/>
  <c r="I44" i="21"/>
  <c r="J44" i="21"/>
  <c r="I45" i="21"/>
  <c r="I46" i="21"/>
  <c r="I47" i="21"/>
  <c r="J47" i="21"/>
  <c r="I48" i="21"/>
  <c r="J48" i="21" s="1"/>
  <c r="I49" i="21"/>
  <c r="J49" i="21"/>
  <c r="I50" i="21"/>
  <c r="J50" i="21" s="1"/>
  <c r="I51" i="21"/>
  <c r="J51" i="21" s="1"/>
  <c r="I52" i="21"/>
  <c r="J52" i="21" s="1"/>
  <c r="I53" i="21"/>
  <c r="J53" i="21" s="1"/>
  <c r="I54" i="21"/>
  <c r="J54" i="21" s="1"/>
  <c r="I55" i="21"/>
  <c r="J55" i="21" s="1"/>
  <c r="I56" i="21"/>
  <c r="J56" i="21" s="1"/>
  <c r="I57" i="21"/>
  <c r="J57" i="21" s="1"/>
  <c r="I58" i="21"/>
  <c r="J58" i="21" s="1"/>
  <c r="I59" i="21"/>
  <c r="J59" i="21" s="1"/>
  <c r="I60" i="21"/>
  <c r="J60" i="21" s="1"/>
  <c r="I61" i="21"/>
  <c r="J61" i="21" s="1"/>
  <c r="I42" i="21"/>
  <c r="J42" i="21" s="1"/>
  <c r="I23" i="21"/>
  <c r="J23" i="21"/>
  <c r="I24" i="21"/>
  <c r="J24" i="21"/>
  <c r="I25" i="21"/>
  <c r="J25" i="21"/>
  <c r="I26" i="21"/>
  <c r="J26" i="21"/>
  <c r="I27" i="21"/>
  <c r="J27" i="21" s="1"/>
  <c r="I28" i="21"/>
  <c r="J28" i="21" s="1"/>
  <c r="I29" i="21"/>
  <c r="J29" i="21"/>
  <c r="I30" i="21"/>
  <c r="J30" i="21" s="1"/>
  <c r="I31" i="21"/>
  <c r="J31" i="21" s="1"/>
  <c r="I32" i="21"/>
  <c r="J32" i="21"/>
  <c r="I33" i="21"/>
  <c r="J33" i="21"/>
  <c r="I34" i="21"/>
  <c r="J34" i="21" s="1"/>
  <c r="I35" i="21"/>
  <c r="J35" i="21" s="1"/>
  <c r="I36" i="21"/>
  <c r="J36" i="21"/>
  <c r="I37" i="21"/>
  <c r="J37" i="21" s="1"/>
  <c r="I38" i="21"/>
  <c r="J38" i="21" s="1"/>
  <c r="I39" i="21"/>
  <c r="J39" i="21"/>
  <c r="I40" i="21"/>
  <c r="J40" i="21" s="1"/>
  <c r="I41" i="21"/>
  <c r="J41" i="21"/>
  <c r="I22" i="21"/>
  <c r="J22" i="21"/>
  <c r="I3" i="21"/>
  <c r="I4" i="21"/>
  <c r="J4" i="21"/>
  <c r="I5" i="21"/>
  <c r="J5" i="21"/>
  <c r="I6" i="21"/>
  <c r="J6" i="21" s="1"/>
  <c r="I7" i="21"/>
  <c r="J7" i="21" s="1"/>
  <c r="I8" i="21"/>
  <c r="J8" i="21" s="1"/>
  <c r="I9" i="21"/>
  <c r="J9" i="21" s="1"/>
  <c r="I10" i="21"/>
  <c r="J10" i="21" s="1"/>
  <c r="I11" i="21"/>
  <c r="J11" i="21" s="1"/>
  <c r="I12" i="21"/>
  <c r="J12" i="21"/>
  <c r="I13" i="21"/>
  <c r="J13" i="21" s="1"/>
  <c r="I14" i="21"/>
  <c r="J14" i="21" s="1"/>
  <c r="I15" i="21"/>
  <c r="J15" i="21" s="1"/>
  <c r="I16" i="21"/>
  <c r="J16" i="21" s="1"/>
  <c r="I17" i="21"/>
  <c r="J17" i="21"/>
  <c r="I18" i="21"/>
  <c r="J18" i="21" s="1"/>
  <c r="I19" i="21"/>
  <c r="J19" i="21" s="1"/>
  <c r="I20" i="21"/>
  <c r="J20" i="21"/>
  <c r="I21" i="21"/>
  <c r="J21" i="21" s="1"/>
  <c r="I2" i="21"/>
  <c r="J2" i="21"/>
  <c r="K223" i="21"/>
  <c r="K224" i="21"/>
  <c r="K225" i="21"/>
  <c r="K226" i="21"/>
  <c r="K227" i="21"/>
  <c r="K228" i="21"/>
  <c r="K229" i="21"/>
  <c r="K230" i="21"/>
  <c r="K231" i="21"/>
  <c r="K232" i="21"/>
  <c r="K233" i="21"/>
  <c r="K234" i="21"/>
  <c r="K235" i="21"/>
  <c r="K236" i="21"/>
  <c r="K237" i="21"/>
  <c r="K238" i="21"/>
  <c r="K239" i="21"/>
  <c r="K240" i="21"/>
  <c r="K241" i="21"/>
  <c r="K222" i="21"/>
  <c r="K203" i="21"/>
  <c r="K204" i="21"/>
  <c r="K205" i="21"/>
  <c r="K206" i="21"/>
  <c r="K207" i="21"/>
  <c r="K208" i="21"/>
  <c r="K209" i="21"/>
  <c r="K210" i="21"/>
  <c r="K211" i="21"/>
  <c r="K212" i="21"/>
  <c r="K213" i="21"/>
  <c r="K214" i="21"/>
  <c r="K215" i="21"/>
  <c r="K216" i="21"/>
  <c r="K217" i="21"/>
  <c r="K218" i="21"/>
  <c r="K219" i="21"/>
  <c r="K220" i="21"/>
  <c r="K221" i="21"/>
  <c r="K202" i="21"/>
  <c r="K183" i="21"/>
  <c r="K184" i="21"/>
  <c r="K185" i="21"/>
  <c r="K186" i="21"/>
  <c r="K187" i="21"/>
  <c r="K188" i="21"/>
  <c r="K189" i="21"/>
  <c r="K190" i="21"/>
  <c r="K191" i="21"/>
  <c r="K192" i="21"/>
  <c r="K193" i="21"/>
  <c r="K194" i="21"/>
  <c r="K195" i="21"/>
  <c r="K196" i="21"/>
  <c r="K197" i="21"/>
  <c r="K198" i="21"/>
  <c r="K199" i="21"/>
  <c r="K200" i="21"/>
  <c r="K201" i="21"/>
  <c r="K182" i="21"/>
  <c r="K163" i="21"/>
  <c r="K164" i="21"/>
  <c r="K165" i="21"/>
  <c r="K166" i="21"/>
  <c r="K167" i="21"/>
  <c r="K168" i="21"/>
  <c r="K169" i="21"/>
  <c r="K170" i="21"/>
  <c r="K171" i="21"/>
  <c r="K172" i="21"/>
  <c r="K173" i="21"/>
  <c r="K174" i="21"/>
  <c r="K175" i="21"/>
  <c r="K176" i="21"/>
  <c r="K177" i="21"/>
  <c r="K178" i="21"/>
  <c r="K179" i="21"/>
  <c r="K180" i="21"/>
  <c r="K181" i="21"/>
  <c r="K162" i="21"/>
  <c r="K143" i="21"/>
  <c r="K144" i="21"/>
  <c r="K145" i="21"/>
  <c r="K146" i="21"/>
  <c r="K147" i="21"/>
  <c r="K148" i="21"/>
  <c r="K149" i="21"/>
  <c r="K150" i="21"/>
  <c r="K151" i="21"/>
  <c r="K152" i="21"/>
  <c r="K153" i="21"/>
  <c r="K154" i="21"/>
  <c r="K155" i="21"/>
  <c r="K156" i="21"/>
  <c r="K157" i="21"/>
  <c r="K158" i="21"/>
  <c r="K159" i="21"/>
  <c r="K160" i="21"/>
  <c r="K161" i="21"/>
  <c r="K142" i="21"/>
  <c r="K138" i="21"/>
  <c r="K139" i="21"/>
  <c r="K140" i="21"/>
  <c r="K141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36" i="21"/>
  <c r="K137" i="21"/>
  <c r="K122" i="21"/>
  <c r="K103" i="21"/>
  <c r="K104" i="21"/>
  <c r="K105" i="21"/>
  <c r="K106" i="21"/>
  <c r="K107" i="21"/>
  <c r="K108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1" i="21"/>
  <c r="K10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8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6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4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22" i="21"/>
  <c r="K3" i="21"/>
  <c r="K4" i="21"/>
  <c r="K5" i="21"/>
  <c r="K6" i="21"/>
  <c r="K7" i="2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" i="21"/>
  <c r="R3" i="21"/>
  <c r="R4" i="21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2" i="21"/>
  <c r="R173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0" i="21"/>
  <c r="R191" i="21"/>
  <c r="R192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2" i="21"/>
  <c r="R223" i="21"/>
  <c r="R224" i="21"/>
  <c r="R225" i="21"/>
  <c r="R226" i="21"/>
  <c r="R227" i="21"/>
  <c r="R228" i="21"/>
  <c r="R229" i="21"/>
  <c r="R230" i="21"/>
  <c r="R231" i="21"/>
  <c r="R232" i="21"/>
  <c r="R233" i="21"/>
  <c r="R234" i="21"/>
  <c r="R235" i="21"/>
  <c r="R236" i="21"/>
  <c r="R237" i="21"/>
  <c r="R238" i="21"/>
  <c r="R239" i="21"/>
  <c r="R240" i="21"/>
  <c r="R241" i="21"/>
  <c r="R242" i="21"/>
  <c r="R243" i="21"/>
  <c r="R244" i="21"/>
  <c r="R245" i="21"/>
  <c r="R246" i="21"/>
  <c r="R247" i="21"/>
  <c r="R248" i="21"/>
  <c r="R249" i="21"/>
  <c r="R250" i="21"/>
  <c r="R251" i="21"/>
  <c r="R252" i="21"/>
  <c r="R253" i="21"/>
  <c r="R254" i="21"/>
  <c r="R255" i="21"/>
  <c r="R256" i="21"/>
  <c r="R257" i="21"/>
  <c r="R258" i="21"/>
  <c r="R259" i="21"/>
  <c r="R260" i="21"/>
  <c r="R261" i="21"/>
  <c r="R262" i="21"/>
  <c r="R263" i="21"/>
  <c r="R264" i="21"/>
  <c r="R265" i="21"/>
  <c r="R266" i="21"/>
  <c r="R267" i="21"/>
  <c r="R268" i="21"/>
  <c r="R269" i="21"/>
  <c r="R270" i="21"/>
  <c r="R271" i="21"/>
  <c r="R272" i="21"/>
  <c r="R273" i="21"/>
  <c r="R274" i="21"/>
  <c r="R275" i="21"/>
  <c r="R276" i="21"/>
  <c r="R277" i="21"/>
  <c r="R278" i="21"/>
  <c r="R279" i="21"/>
  <c r="R280" i="21"/>
  <c r="R281" i="21"/>
  <c r="R282" i="21"/>
  <c r="R283" i="21"/>
  <c r="R284" i="21"/>
  <c r="R285" i="21"/>
  <c r="R286" i="21"/>
  <c r="R287" i="21"/>
  <c r="R288" i="21"/>
  <c r="R289" i="21"/>
  <c r="R290" i="21"/>
  <c r="R291" i="21"/>
  <c r="R292" i="21"/>
  <c r="R293" i="21"/>
  <c r="R294" i="21"/>
  <c r="R295" i="21"/>
  <c r="R296" i="21"/>
  <c r="R297" i="21"/>
  <c r="R298" i="21"/>
  <c r="R299" i="21"/>
  <c r="R300" i="21"/>
  <c r="R301" i="21"/>
  <c r="R302" i="21"/>
  <c r="R303" i="21"/>
  <c r="R304" i="21"/>
  <c r="R305" i="21"/>
  <c r="R306" i="21"/>
  <c r="R307" i="21"/>
  <c r="R308" i="21"/>
  <c r="R309" i="21"/>
  <c r="R310" i="21"/>
  <c r="R311" i="21"/>
  <c r="R312" i="21"/>
  <c r="R313" i="21"/>
  <c r="R314" i="21"/>
  <c r="R315" i="21"/>
  <c r="R316" i="21"/>
  <c r="R317" i="21"/>
  <c r="R318" i="21"/>
  <c r="R319" i="21"/>
  <c r="R320" i="21"/>
  <c r="R321" i="21"/>
  <c r="R322" i="21"/>
  <c r="R323" i="21"/>
  <c r="R324" i="21"/>
  <c r="R325" i="21"/>
  <c r="R326" i="21"/>
  <c r="R327" i="21"/>
  <c r="R328" i="21"/>
  <c r="R329" i="21"/>
  <c r="R330" i="21"/>
  <c r="R331" i="21"/>
  <c r="R332" i="21"/>
  <c r="R333" i="21"/>
  <c r="R334" i="21"/>
  <c r="R335" i="21"/>
  <c r="R336" i="21"/>
  <c r="R337" i="21"/>
  <c r="R338" i="21"/>
  <c r="R339" i="21"/>
  <c r="R340" i="21"/>
  <c r="R341" i="21"/>
  <c r="R342" i="21"/>
  <c r="R343" i="21"/>
  <c r="R344" i="21"/>
  <c r="R345" i="21"/>
  <c r="R346" i="21"/>
  <c r="R347" i="21"/>
  <c r="R348" i="21"/>
  <c r="R349" i="21"/>
  <c r="R350" i="21"/>
  <c r="R351" i="21"/>
  <c r="R352" i="21"/>
  <c r="R353" i="21"/>
  <c r="R354" i="21"/>
  <c r="R355" i="21"/>
  <c r="R356" i="21"/>
  <c r="R357" i="21"/>
  <c r="R358" i="21"/>
  <c r="R359" i="21"/>
  <c r="R360" i="21"/>
  <c r="R361" i="21"/>
  <c r="R362" i="21"/>
  <c r="R363" i="21"/>
  <c r="R364" i="21"/>
  <c r="R365" i="21"/>
  <c r="R366" i="21"/>
  <c r="R367" i="21"/>
  <c r="R2" i="21"/>
  <c r="J167" i="21"/>
  <c r="J223" i="21"/>
  <c r="H241" i="21"/>
  <c r="H240" i="21"/>
  <c r="H239" i="21"/>
  <c r="H238" i="21"/>
  <c r="H237" i="21"/>
  <c r="H236" i="21"/>
  <c r="H235" i="21"/>
  <c r="H234" i="21"/>
  <c r="H233" i="21"/>
  <c r="H232" i="21"/>
  <c r="H231" i="21"/>
  <c r="H230" i="21"/>
  <c r="H229" i="21"/>
  <c r="H228" i="21"/>
  <c r="H227" i="21"/>
  <c r="H226" i="21"/>
  <c r="H225" i="21"/>
  <c r="H224" i="21"/>
  <c r="H223" i="21"/>
  <c r="J222" i="21"/>
  <c r="H222" i="21"/>
  <c r="H221" i="21"/>
  <c r="H220" i="21"/>
  <c r="H219" i="21"/>
  <c r="H218" i="21"/>
  <c r="H217" i="21"/>
  <c r="H216" i="21"/>
  <c r="H215" i="21"/>
  <c r="H214" i="21"/>
  <c r="H213" i="21"/>
  <c r="H212" i="21"/>
  <c r="H211" i="21"/>
  <c r="H210" i="21"/>
  <c r="H209" i="21"/>
  <c r="H208" i="21"/>
  <c r="H207" i="21"/>
  <c r="J206" i="21"/>
  <c r="H206" i="21"/>
  <c r="H205" i="21"/>
  <c r="H204" i="21"/>
  <c r="J203" i="21"/>
  <c r="H203" i="21"/>
  <c r="H202" i="21"/>
  <c r="H201" i="21"/>
  <c r="H200" i="21"/>
  <c r="H199" i="21"/>
  <c r="H198" i="21"/>
  <c r="H197" i="21"/>
  <c r="H196" i="21"/>
  <c r="H195" i="21"/>
  <c r="H194" i="21"/>
  <c r="H193" i="21"/>
  <c r="H192" i="21"/>
  <c r="H191" i="21"/>
  <c r="H190" i="21"/>
  <c r="H189" i="21"/>
  <c r="H188" i="21"/>
  <c r="H187" i="21"/>
  <c r="H186" i="21"/>
  <c r="H185" i="21"/>
  <c r="H184" i="21"/>
  <c r="H183" i="21"/>
  <c r="H182" i="21"/>
  <c r="H181" i="21"/>
  <c r="H180" i="21"/>
  <c r="H179" i="21"/>
  <c r="H178" i="21"/>
  <c r="H177" i="21"/>
  <c r="H176" i="21"/>
  <c r="H175" i="21"/>
  <c r="H174" i="21"/>
  <c r="H173" i="21"/>
  <c r="H172" i="21"/>
  <c r="H171" i="21"/>
  <c r="H170" i="21"/>
  <c r="H169" i="21"/>
  <c r="H168" i="21"/>
  <c r="H167" i="21"/>
  <c r="H166" i="21"/>
  <c r="H165" i="21"/>
  <c r="H164" i="21"/>
  <c r="H163" i="21"/>
  <c r="J162" i="21"/>
  <c r="H162" i="21"/>
  <c r="H161" i="21"/>
  <c r="H160" i="21"/>
  <c r="H159" i="21"/>
  <c r="H158" i="21"/>
  <c r="H157" i="21"/>
  <c r="H156" i="21"/>
  <c r="H155" i="21"/>
  <c r="H154" i="21"/>
  <c r="H153" i="21"/>
  <c r="H152" i="21"/>
  <c r="H151" i="21"/>
  <c r="H150" i="21"/>
  <c r="H149" i="21"/>
  <c r="H148" i="21"/>
  <c r="H147" i="21"/>
  <c r="H146" i="21"/>
  <c r="J145" i="21"/>
  <c r="H145" i="21"/>
  <c r="H144" i="21"/>
  <c r="H143" i="21"/>
  <c r="H142" i="21"/>
  <c r="H141" i="21"/>
  <c r="H140" i="21"/>
  <c r="H139" i="21"/>
  <c r="H138" i="21"/>
  <c r="H137" i="21"/>
  <c r="H136" i="21"/>
  <c r="H135" i="21"/>
  <c r="H134" i="21"/>
  <c r="H133" i="21"/>
  <c r="H132" i="21"/>
  <c r="H131" i="21"/>
  <c r="H130" i="21"/>
  <c r="H129" i="21"/>
  <c r="H128" i="21"/>
  <c r="H127" i="21"/>
  <c r="H126" i="21"/>
  <c r="H125" i="21"/>
  <c r="H124" i="21"/>
  <c r="H123" i="21"/>
  <c r="H122" i="21"/>
  <c r="H121" i="21"/>
  <c r="H120" i="21"/>
  <c r="H119" i="21"/>
  <c r="H118" i="21"/>
  <c r="H117" i="21"/>
  <c r="H116" i="21"/>
  <c r="H115" i="21"/>
  <c r="H114" i="21"/>
  <c r="H113" i="21"/>
  <c r="H112" i="21"/>
  <c r="H111" i="21"/>
  <c r="H110" i="21"/>
  <c r="H109" i="21"/>
  <c r="H108" i="21"/>
  <c r="H107" i="21"/>
  <c r="H106" i="21"/>
  <c r="H105" i="21"/>
  <c r="H104" i="21"/>
  <c r="H103" i="21"/>
  <c r="H102" i="21"/>
  <c r="H101" i="21"/>
  <c r="H100" i="21"/>
  <c r="H99" i="21"/>
  <c r="H98" i="21"/>
  <c r="H97" i="21"/>
  <c r="H96" i="21"/>
  <c r="H95" i="21"/>
  <c r="H94" i="21"/>
  <c r="H93" i="21"/>
  <c r="H92" i="21"/>
  <c r="H91" i="21"/>
  <c r="H90" i="21"/>
  <c r="H89" i="21"/>
  <c r="H88" i="21"/>
  <c r="H87" i="21"/>
  <c r="H86" i="21"/>
  <c r="H85" i="21"/>
  <c r="H84" i="21"/>
  <c r="H83" i="21"/>
  <c r="H82" i="21"/>
  <c r="H81" i="21"/>
  <c r="H80" i="21"/>
  <c r="H79" i="21"/>
  <c r="H78" i="21"/>
  <c r="H77" i="21"/>
  <c r="H76" i="21"/>
  <c r="H75" i="21"/>
  <c r="H74" i="21"/>
  <c r="H73" i="21"/>
  <c r="H72" i="21"/>
  <c r="H71" i="21"/>
  <c r="H70" i="21"/>
  <c r="H69" i="21"/>
  <c r="H68" i="21"/>
  <c r="H67" i="21"/>
  <c r="H66" i="21"/>
  <c r="J65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J46" i="21"/>
  <c r="H46" i="21"/>
  <c r="J45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J3" i="21"/>
  <c r="H3" i="21"/>
  <c r="H2" i="21"/>
  <c r="C2" i="21"/>
  <c r="C223" i="21"/>
  <c r="D223" i="21"/>
  <c r="E223" i="21"/>
  <c r="F223" i="21"/>
  <c r="C224" i="21"/>
  <c r="D224" i="21"/>
  <c r="E224" i="21"/>
  <c r="F224" i="21"/>
  <c r="C225" i="21"/>
  <c r="D225" i="21"/>
  <c r="E225" i="21"/>
  <c r="F225" i="21"/>
  <c r="C226" i="21"/>
  <c r="D226" i="21"/>
  <c r="E226" i="21"/>
  <c r="F226" i="21"/>
  <c r="C227" i="21"/>
  <c r="D227" i="21"/>
  <c r="E227" i="21"/>
  <c r="F227" i="21"/>
  <c r="C228" i="21"/>
  <c r="D228" i="21"/>
  <c r="E228" i="21" s="1"/>
  <c r="F228" i="21"/>
  <c r="C229" i="21"/>
  <c r="D229" i="21"/>
  <c r="E229" i="21" s="1"/>
  <c r="F229" i="21"/>
  <c r="C230" i="21"/>
  <c r="D230" i="21"/>
  <c r="E230" i="21"/>
  <c r="F230" i="21"/>
  <c r="C231" i="21"/>
  <c r="D231" i="21"/>
  <c r="E231" i="21"/>
  <c r="F231" i="21"/>
  <c r="C232" i="21"/>
  <c r="D232" i="21"/>
  <c r="E232" i="21" s="1"/>
  <c r="F232" i="21"/>
  <c r="C233" i="21"/>
  <c r="D233" i="21"/>
  <c r="E233" i="21"/>
  <c r="F233" i="21"/>
  <c r="C234" i="21"/>
  <c r="D234" i="21"/>
  <c r="E234" i="21"/>
  <c r="F234" i="21"/>
  <c r="C235" i="21"/>
  <c r="D235" i="21"/>
  <c r="E235" i="21"/>
  <c r="F235" i="21"/>
  <c r="C236" i="21"/>
  <c r="D236" i="21"/>
  <c r="E236" i="21" s="1"/>
  <c r="F236" i="21"/>
  <c r="C237" i="21"/>
  <c r="D237" i="21"/>
  <c r="E237" i="21" s="1"/>
  <c r="F237" i="21"/>
  <c r="C238" i="21"/>
  <c r="D238" i="21"/>
  <c r="E238" i="21"/>
  <c r="F238" i="21"/>
  <c r="C239" i="21"/>
  <c r="D239" i="21"/>
  <c r="E239" i="21"/>
  <c r="F239" i="21"/>
  <c r="C240" i="21"/>
  <c r="D240" i="21"/>
  <c r="E240" i="21" s="1"/>
  <c r="F240" i="21"/>
  <c r="C241" i="21"/>
  <c r="D241" i="21"/>
  <c r="E241" i="21"/>
  <c r="F241" i="21"/>
  <c r="D222" i="21"/>
  <c r="E222" i="21" s="1"/>
  <c r="F222" i="21"/>
  <c r="C222" i="21"/>
  <c r="C203" i="21"/>
  <c r="D203" i="21"/>
  <c r="E203" i="21"/>
  <c r="F203" i="21"/>
  <c r="C204" i="21"/>
  <c r="D204" i="21"/>
  <c r="E204" i="21"/>
  <c r="F204" i="21"/>
  <c r="C205" i="21"/>
  <c r="D205" i="21"/>
  <c r="E205" i="21"/>
  <c r="F205" i="21"/>
  <c r="C206" i="21"/>
  <c r="D206" i="21"/>
  <c r="E206" i="21"/>
  <c r="F206" i="21"/>
  <c r="C207" i="21"/>
  <c r="D207" i="21"/>
  <c r="E207" i="21"/>
  <c r="F207" i="21"/>
  <c r="C208" i="21"/>
  <c r="D208" i="21"/>
  <c r="E208" i="21" s="1"/>
  <c r="F208" i="21"/>
  <c r="C209" i="21"/>
  <c r="D209" i="21"/>
  <c r="E209" i="21" s="1"/>
  <c r="F209" i="21"/>
  <c r="C210" i="21"/>
  <c r="D210" i="21"/>
  <c r="E210" i="21" s="1"/>
  <c r="F210" i="21"/>
  <c r="C211" i="21"/>
  <c r="D211" i="21"/>
  <c r="E211" i="21"/>
  <c r="F211" i="21"/>
  <c r="C212" i="21"/>
  <c r="D212" i="21"/>
  <c r="E212" i="21" s="1"/>
  <c r="F212" i="21"/>
  <c r="C213" i="21"/>
  <c r="D213" i="21"/>
  <c r="E213" i="21"/>
  <c r="F213" i="21"/>
  <c r="C214" i="21"/>
  <c r="D214" i="21"/>
  <c r="E214" i="21"/>
  <c r="F214" i="21"/>
  <c r="C215" i="21"/>
  <c r="D215" i="21"/>
  <c r="E215" i="21" s="1"/>
  <c r="F215" i="21"/>
  <c r="C216" i="21"/>
  <c r="D216" i="21"/>
  <c r="E216" i="21" s="1"/>
  <c r="F216" i="21"/>
  <c r="C217" i="21"/>
  <c r="D217" i="21"/>
  <c r="E217" i="21" s="1"/>
  <c r="F217" i="21"/>
  <c r="C218" i="21"/>
  <c r="D218" i="21"/>
  <c r="E218" i="21" s="1"/>
  <c r="F218" i="21"/>
  <c r="C219" i="21"/>
  <c r="D219" i="21"/>
  <c r="E219" i="21"/>
  <c r="F219" i="21"/>
  <c r="C220" i="21"/>
  <c r="D220" i="21"/>
  <c r="E220" i="21" s="1"/>
  <c r="F220" i="21"/>
  <c r="C221" i="21"/>
  <c r="D221" i="21"/>
  <c r="E221" i="21"/>
  <c r="F221" i="21"/>
  <c r="D202" i="21"/>
  <c r="E202" i="21"/>
  <c r="F202" i="21"/>
  <c r="C202" i="21"/>
  <c r="C183" i="21"/>
  <c r="D183" i="21"/>
  <c r="E183" i="21"/>
  <c r="F183" i="21"/>
  <c r="C184" i="21"/>
  <c r="D184" i="21"/>
  <c r="E184" i="21"/>
  <c r="F184" i="21"/>
  <c r="C185" i="21"/>
  <c r="D185" i="21"/>
  <c r="E185" i="21"/>
  <c r="F185" i="21"/>
  <c r="C186" i="21"/>
  <c r="D186" i="21"/>
  <c r="E186" i="21"/>
  <c r="F186" i="21"/>
  <c r="C187" i="21"/>
  <c r="D187" i="21"/>
  <c r="E187" i="21"/>
  <c r="F187" i="21"/>
  <c r="C188" i="21"/>
  <c r="D188" i="21"/>
  <c r="E188" i="21" s="1"/>
  <c r="F188" i="21"/>
  <c r="C189" i="21"/>
  <c r="D189" i="21"/>
  <c r="E189" i="21"/>
  <c r="F189" i="21"/>
  <c r="C190" i="21"/>
  <c r="D190" i="21"/>
  <c r="E190" i="21"/>
  <c r="F190" i="21"/>
  <c r="C191" i="21"/>
  <c r="D191" i="21"/>
  <c r="E191" i="21" s="1"/>
  <c r="F191" i="21"/>
  <c r="C192" i="21"/>
  <c r="D192" i="21"/>
  <c r="E192" i="21" s="1"/>
  <c r="F192" i="21"/>
  <c r="C193" i="21"/>
  <c r="D193" i="21"/>
  <c r="E193" i="21"/>
  <c r="F193" i="21"/>
  <c r="C194" i="21"/>
  <c r="D194" i="21"/>
  <c r="E194" i="21"/>
  <c r="F194" i="21"/>
  <c r="C195" i="21"/>
  <c r="D195" i="21"/>
  <c r="E195" i="21" s="1"/>
  <c r="F195" i="21"/>
  <c r="C196" i="21"/>
  <c r="D196" i="21"/>
  <c r="E196" i="21" s="1"/>
  <c r="F196" i="21"/>
  <c r="C197" i="21"/>
  <c r="D197" i="21"/>
  <c r="E197" i="21"/>
  <c r="F197" i="21"/>
  <c r="C198" i="21"/>
  <c r="D198" i="21"/>
  <c r="E198" i="21" s="1"/>
  <c r="F198" i="21"/>
  <c r="C199" i="21"/>
  <c r="D199" i="21"/>
  <c r="E199" i="21"/>
  <c r="F199" i="21"/>
  <c r="C200" i="21"/>
  <c r="D200" i="21"/>
  <c r="E200" i="21" s="1"/>
  <c r="F200" i="21"/>
  <c r="C201" i="21"/>
  <c r="D201" i="21"/>
  <c r="E201" i="21"/>
  <c r="F201" i="21"/>
  <c r="D182" i="21"/>
  <c r="E182" i="21"/>
  <c r="F182" i="21"/>
  <c r="C182" i="21"/>
  <c r="C163" i="21"/>
  <c r="D163" i="21"/>
  <c r="E163" i="21"/>
  <c r="F163" i="21"/>
  <c r="C164" i="21"/>
  <c r="D164" i="21"/>
  <c r="E164" i="21"/>
  <c r="F164" i="21"/>
  <c r="C165" i="21"/>
  <c r="D165" i="21"/>
  <c r="E165" i="21"/>
  <c r="F165" i="21"/>
  <c r="C166" i="21"/>
  <c r="D166" i="21"/>
  <c r="E166" i="21"/>
  <c r="F166" i="21"/>
  <c r="C167" i="21"/>
  <c r="D167" i="21"/>
  <c r="E167" i="21"/>
  <c r="F167" i="21"/>
  <c r="C168" i="21"/>
  <c r="D168" i="21"/>
  <c r="E168" i="21" s="1"/>
  <c r="F168" i="21"/>
  <c r="C169" i="21"/>
  <c r="D169" i="21"/>
  <c r="E169" i="21"/>
  <c r="F169" i="21"/>
  <c r="C170" i="21"/>
  <c r="D170" i="21"/>
  <c r="E170" i="21"/>
  <c r="F170" i="21"/>
  <c r="C171" i="21"/>
  <c r="D171" i="21"/>
  <c r="E171" i="21"/>
  <c r="F171" i="21"/>
  <c r="C172" i="21"/>
  <c r="D172" i="21"/>
  <c r="E172" i="21" s="1"/>
  <c r="F172" i="21"/>
  <c r="C173" i="21"/>
  <c r="D173" i="21"/>
  <c r="E173" i="21"/>
  <c r="F173" i="21"/>
  <c r="C174" i="21"/>
  <c r="D174" i="21"/>
  <c r="E174" i="21"/>
  <c r="F174" i="21"/>
  <c r="C175" i="21"/>
  <c r="D175" i="21"/>
  <c r="E175" i="21"/>
  <c r="F175" i="21"/>
  <c r="C176" i="21"/>
  <c r="D176" i="21"/>
  <c r="E176" i="21" s="1"/>
  <c r="F176" i="21"/>
  <c r="C177" i="21"/>
  <c r="D177" i="21"/>
  <c r="E177" i="21" s="1"/>
  <c r="F177" i="21"/>
  <c r="C178" i="21"/>
  <c r="D178" i="21"/>
  <c r="E178" i="21" s="1"/>
  <c r="F178" i="21"/>
  <c r="C179" i="21"/>
  <c r="D179" i="21"/>
  <c r="E179" i="21" s="1"/>
  <c r="F179" i="21"/>
  <c r="C180" i="21"/>
  <c r="D180" i="21"/>
  <c r="E180" i="21" s="1"/>
  <c r="F180" i="21"/>
  <c r="C181" i="21"/>
  <c r="D181" i="21"/>
  <c r="E181" i="21" s="1"/>
  <c r="F181" i="21"/>
  <c r="D162" i="21"/>
  <c r="E162" i="21"/>
  <c r="F162" i="21"/>
  <c r="C162" i="21"/>
  <c r="C143" i="21"/>
  <c r="D143" i="21"/>
  <c r="E143" i="21"/>
  <c r="F143" i="21"/>
  <c r="C144" i="21"/>
  <c r="D144" i="21"/>
  <c r="E144" i="21"/>
  <c r="F144" i="21"/>
  <c r="C145" i="21"/>
  <c r="D145" i="21"/>
  <c r="E145" i="21"/>
  <c r="F145" i="21"/>
  <c r="C146" i="21"/>
  <c r="D146" i="21"/>
  <c r="E146" i="21"/>
  <c r="F146" i="21"/>
  <c r="C147" i="21"/>
  <c r="D147" i="21"/>
  <c r="E147" i="21"/>
  <c r="F147" i="21"/>
  <c r="C148" i="21"/>
  <c r="D148" i="21"/>
  <c r="E148" i="21" s="1"/>
  <c r="F148" i="21"/>
  <c r="C149" i="21"/>
  <c r="D149" i="21"/>
  <c r="E149" i="21" s="1"/>
  <c r="F149" i="21"/>
  <c r="C150" i="21"/>
  <c r="D150" i="21"/>
  <c r="E150" i="21"/>
  <c r="F150" i="21"/>
  <c r="C151" i="21"/>
  <c r="D151" i="21"/>
  <c r="E151" i="21" s="1"/>
  <c r="F151" i="21"/>
  <c r="C152" i="21"/>
  <c r="D152" i="21"/>
  <c r="E152" i="21" s="1"/>
  <c r="F152" i="21"/>
  <c r="C153" i="21"/>
  <c r="D153" i="21"/>
  <c r="E153" i="21"/>
  <c r="F153" i="21"/>
  <c r="C154" i="21"/>
  <c r="D154" i="21"/>
  <c r="E154" i="21"/>
  <c r="F154" i="21"/>
  <c r="C155" i="21"/>
  <c r="D155" i="21"/>
  <c r="E155" i="21"/>
  <c r="F155" i="21"/>
  <c r="C156" i="21"/>
  <c r="D156" i="21"/>
  <c r="E156" i="21" s="1"/>
  <c r="F156" i="21"/>
  <c r="C157" i="21"/>
  <c r="D157" i="21"/>
  <c r="E157" i="21"/>
  <c r="F157" i="21"/>
  <c r="C158" i="21"/>
  <c r="D158" i="21"/>
  <c r="E158" i="21" s="1"/>
  <c r="F158" i="21"/>
  <c r="C159" i="21"/>
  <c r="D159" i="21"/>
  <c r="E159" i="21"/>
  <c r="F159" i="21"/>
  <c r="C160" i="21"/>
  <c r="D160" i="21"/>
  <c r="E160" i="21" s="1"/>
  <c r="F160" i="21"/>
  <c r="C161" i="21"/>
  <c r="D161" i="21"/>
  <c r="E161" i="21"/>
  <c r="F161" i="21"/>
  <c r="D142" i="21"/>
  <c r="E142" i="21" s="1"/>
  <c r="F142" i="21"/>
  <c r="C142" i="21"/>
  <c r="C123" i="21"/>
  <c r="D123" i="21"/>
  <c r="E123" i="21"/>
  <c r="F123" i="21"/>
  <c r="C124" i="21"/>
  <c r="D124" i="21"/>
  <c r="E124" i="21"/>
  <c r="F124" i="21"/>
  <c r="C125" i="21"/>
  <c r="D125" i="21"/>
  <c r="E125" i="21" s="1"/>
  <c r="F125" i="21"/>
  <c r="C126" i="21"/>
  <c r="D126" i="21"/>
  <c r="E126" i="21" s="1"/>
  <c r="F126" i="21"/>
  <c r="C127" i="21"/>
  <c r="D127" i="21"/>
  <c r="E127" i="21"/>
  <c r="F127" i="21"/>
  <c r="C128" i="21"/>
  <c r="D128" i="21"/>
  <c r="E128" i="21" s="1"/>
  <c r="F128" i="21"/>
  <c r="C129" i="21"/>
  <c r="D129" i="21"/>
  <c r="E129" i="21"/>
  <c r="F129" i="21"/>
  <c r="C130" i="21"/>
  <c r="D130" i="21"/>
  <c r="E130" i="21" s="1"/>
  <c r="F130" i="21"/>
  <c r="C131" i="21"/>
  <c r="D131" i="21"/>
  <c r="E131" i="21"/>
  <c r="F131" i="21"/>
  <c r="C132" i="21"/>
  <c r="D132" i="21"/>
  <c r="E132" i="21" s="1"/>
  <c r="F132" i="21"/>
  <c r="C133" i="21"/>
  <c r="D133" i="21"/>
  <c r="E133" i="21"/>
  <c r="F133" i="21"/>
  <c r="C134" i="21"/>
  <c r="D134" i="21"/>
  <c r="E134" i="21"/>
  <c r="F134" i="21"/>
  <c r="C135" i="21"/>
  <c r="D135" i="21"/>
  <c r="E135" i="21"/>
  <c r="F135" i="21"/>
  <c r="C136" i="21"/>
  <c r="D136" i="21"/>
  <c r="E136" i="21" s="1"/>
  <c r="F136" i="21"/>
  <c r="C137" i="21"/>
  <c r="D137" i="21"/>
  <c r="E137" i="21" s="1"/>
  <c r="F137" i="21"/>
  <c r="C138" i="21"/>
  <c r="D138" i="21"/>
  <c r="E138" i="21"/>
  <c r="F138" i="21"/>
  <c r="C139" i="21"/>
  <c r="D139" i="21"/>
  <c r="E139" i="21"/>
  <c r="F139" i="21"/>
  <c r="C140" i="21"/>
  <c r="D140" i="21"/>
  <c r="E140" i="21" s="1"/>
  <c r="F140" i="21"/>
  <c r="C141" i="21"/>
  <c r="D141" i="21"/>
  <c r="E141" i="21" s="1"/>
  <c r="F141" i="21"/>
  <c r="D122" i="21"/>
  <c r="E122" i="21"/>
  <c r="F122" i="21"/>
  <c r="C122" i="21"/>
  <c r="C103" i="21"/>
  <c r="D103" i="21"/>
  <c r="E103" i="21" s="1"/>
  <c r="F103" i="21"/>
  <c r="C104" i="21"/>
  <c r="D104" i="21"/>
  <c r="E104" i="21"/>
  <c r="F104" i="21"/>
  <c r="C105" i="21"/>
  <c r="D105" i="21"/>
  <c r="E105" i="21"/>
  <c r="F105" i="21"/>
  <c r="C106" i="21"/>
  <c r="D106" i="21"/>
  <c r="E106" i="21" s="1"/>
  <c r="F106" i="21"/>
  <c r="C107" i="21"/>
  <c r="D107" i="21"/>
  <c r="E107" i="21" s="1"/>
  <c r="F107" i="21"/>
  <c r="C108" i="21"/>
  <c r="D108" i="21"/>
  <c r="E108" i="21" s="1"/>
  <c r="F108" i="21"/>
  <c r="C109" i="21"/>
  <c r="D109" i="21"/>
  <c r="E109" i="21" s="1"/>
  <c r="F109" i="21"/>
  <c r="C110" i="21"/>
  <c r="D110" i="21"/>
  <c r="E110" i="21" s="1"/>
  <c r="F110" i="21"/>
  <c r="C111" i="21"/>
  <c r="D111" i="21"/>
  <c r="E111" i="21" s="1"/>
  <c r="F111" i="21"/>
  <c r="C112" i="21"/>
  <c r="D112" i="21"/>
  <c r="E112" i="21" s="1"/>
  <c r="F112" i="21"/>
  <c r="C113" i="21"/>
  <c r="D113" i="21"/>
  <c r="E113" i="21"/>
  <c r="F113" i="21"/>
  <c r="C114" i="21"/>
  <c r="D114" i="21"/>
  <c r="E114" i="21"/>
  <c r="F114" i="21"/>
  <c r="C115" i="21"/>
  <c r="D115" i="21"/>
  <c r="E115" i="21"/>
  <c r="F115" i="21"/>
  <c r="C116" i="21"/>
  <c r="D116" i="21"/>
  <c r="E116" i="21" s="1"/>
  <c r="F116" i="21"/>
  <c r="C117" i="21"/>
  <c r="D117" i="21"/>
  <c r="E117" i="21" s="1"/>
  <c r="F117" i="21"/>
  <c r="C118" i="21"/>
  <c r="D118" i="21"/>
  <c r="E118" i="21" s="1"/>
  <c r="F118" i="21"/>
  <c r="C119" i="21"/>
  <c r="D119" i="21"/>
  <c r="E119" i="21" s="1"/>
  <c r="F119" i="21"/>
  <c r="C120" i="21"/>
  <c r="D120" i="21"/>
  <c r="E120" i="21" s="1"/>
  <c r="F120" i="21"/>
  <c r="C121" i="21"/>
  <c r="D121" i="21"/>
  <c r="E121" i="21" s="1"/>
  <c r="F121" i="21"/>
  <c r="D102" i="21"/>
  <c r="E102" i="21"/>
  <c r="F102" i="21"/>
  <c r="C102" i="21"/>
  <c r="C83" i="21"/>
  <c r="D83" i="21"/>
  <c r="E83" i="21"/>
  <c r="F83" i="21"/>
  <c r="C84" i="21"/>
  <c r="D84" i="21"/>
  <c r="E84" i="21"/>
  <c r="F84" i="21"/>
  <c r="C85" i="21"/>
  <c r="D85" i="21"/>
  <c r="E85" i="21" s="1"/>
  <c r="F85" i="21"/>
  <c r="C86" i="21"/>
  <c r="D86" i="21"/>
  <c r="E86" i="21"/>
  <c r="F86" i="21"/>
  <c r="C87" i="21"/>
  <c r="D87" i="21"/>
  <c r="E87" i="21"/>
  <c r="F87" i="21"/>
  <c r="C88" i="21"/>
  <c r="D88" i="21"/>
  <c r="E88" i="21" s="1"/>
  <c r="F88" i="21"/>
  <c r="C89" i="21"/>
  <c r="D89" i="21"/>
  <c r="E89" i="21" s="1"/>
  <c r="F89" i="21"/>
  <c r="C90" i="21"/>
  <c r="D90" i="21"/>
  <c r="E90" i="21"/>
  <c r="F90" i="21"/>
  <c r="C91" i="21"/>
  <c r="D91" i="21"/>
  <c r="E91" i="21"/>
  <c r="F91" i="21"/>
  <c r="C92" i="21"/>
  <c r="D92" i="21"/>
  <c r="E92" i="21" s="1"/>
  <c r="F92" i="21"/>
  <c r="C93" i="21"/>
  <c r="D93" i="21"/>
  <c r="E93" i="21" s="1"/>
  <c r="F93" i="21"/>
  <c r="C94" i="21"/>
  <c r="D94" i="21"/>
  <c r="E94" i="21"/>
  <c r="F94" i="21"/>
  <c r="C95" i="21"/>
  <c r="D95" i="21"/>
  <c r="E95" i="21" s="1"/>
  <c r="F95" i="21"/>
  <c r="C96" i="21"/>
  <c r="D96" i="21"/>
  <c r="E96" i="21" s="1"/>
  <c r="F96" i="21"/>
  <c r="C97" i="21"/>
  <c r="D97" i="21"/>
  <c r="E97" i="21"/>
  <c r="F97" i="21"/>
  <c r="C98" i="21"/>
  <c r="D98" i="21"/>
  <c r="E98" i="21" s="1"/>
  <c r="F98" i="21"/>
  <c r="C99" i="21"/>
  <c r="D99" i="21"/>
  <c r="E99" i="21"/>
  <c r="F99" i="21"/>
  <c r="C100" i="21"/>
  <c r="D100" i="21"/>
  <c r="E100" i="21" s="1"/>
  <c r="F100" i="21"/>
  <c r="C101" i="21"/>
  <c r="D101" i="21"/>
  <c r="E101" i="21" s="1"/>
  <c r="F101" i="21"/>
  <c r="D82" i="21"/>
  <c r="E82" i="21"/>
  <c r="F82" i="21"/>
  <c r="C82" i="21"/>
  <c r="C63" i="21"/>
  <c r="D63" i="21"/>
  <c r="E63" i="21"/>
  <c r="F63" i="21"/>
  <c r="C64" i="21"/>
  <c r="D64" i="21"/>
  <c r="E64" i="21"/>
  <c r="F64" i="21"/>
  <c r="C65" i="21"/>
  <c r="D65" i="21"/>
  <c r="E65" i="21"/>
  <c r="F65" i="21"/>
  <c r="C66" i="21"/>
  <c r="D66" i="21"/>
  <c r="E66" i="21"/>
  <c r="F66" i="21"/>
  <c r="C67" i="21"/>
  <c r="D67" i="21"/>
  <c r="E67" i="21"/>
  <c r="F67" i="21"/>
  <c r="C68" i="21"/>
  <c r="D68" i="21"/>
  <c r="E68" i="21" s="1"/>
  <c r="F68" i="21"/>
  <c r="C69" i="21"/>
  <c r="D69" i="21"/>
  <c r="E69" i="21" s="1"/>
  <c r="F69" i="21"/>
  <c r="C70" i="21"/>
  <c r="D70" i="21"/>
  <c r="E70" i="21"/>
  <c r="F70" i="21"/>
  <c r="C71" i="21"/>
  <c r="D71" i="21"/>
  <c r="E71" i="21" s="1"/>
  <c r="F71" i="21"/>
  <c r="C72" i="21"/>
  <c r="D72" i="21"/>
  <c r="E72" i="21"/>
  <c r="F72" i="21"/>
  <c r="C73" i="21"/>
  <c r="D73" i="21"/>
  <c r="E73" i="21" s="1"/>
  <c r="F73" i="21"/>
  <c r="C74" i="21"/>
  <c r="D74" i="21"/>
  <c r="E74" i="21" s="1"/>
  <c r="F74" i="21"/>
  <c r="C75" i="21"/>
  <c r="D75" i="21"/>
  <c r="E75" i="21" s="1"/>
  <c r="F75" i="21"/>
  <c r="C76" i="21"/>
  <c r="D76" i="21"/>
  <c r="E76" i="21" s="1"/>
  <c r="F76" i="21"/>
  <c r="C77" i="21"/>
  <c r="D77" i="21"/>
  <c r="E77" i="21"/>
  <c r="F77" i="21"/>
  <c r="C78" i="21"/>
  <c r="D78" i="21"/>
  <c r="E78" i="21"/>
  <c r="F78" i="21"/>
  <c r="C79" i="21"/>
  <c r="D79" i="21"/>
  <c r="E79" i="21" s="1"/>
  <c r="F79" i="21"/>
  <c r="C80" i="21"/>
  <c r="D80" i="21"/>
  <c r="E80" i="21" s="1"/>
  <c r="F80" i="21"/>
  <c r="C81" i="21"/>
  <c r="D81" i="21"/>
  <c r="E81" i="21" s="1"/>
  <c r="F81" i="21"/>
  <c r="D62" i="21"/>
  <c r="E62" i="21"/>
  <c r="F62" i="21"/>
  <c r="C62" i="21"/>
  <c r="C43" i="21"/>
  <c r="D43" i="21"/>
  <c r="E43" i="21"/>
  <c r="F43" i="21"/>
  <c r="C44" i="21"/>
  <c r="D44" i="21"/>
  <c r="E44" i="21"/>
  <c r="F44" i="21"/>
  <c r="C45" i="21"/>
  <c r="D45" i="21"/>
  <c r="E45" i="21"/>
  <c r="F45" i="21"/>
  <c r="C46" i="21"/>
  <c r="D46" i="21"/>
  <c r="E46" i="21"/>
  <c r="F46" i="21"/>
  <c r="C47" i="21"/>
  <c r="D47" i="21"/>
  <c r="E47" i="21"/>
  <c r="F47" i="21"/>
  <c r="C48" i="21"/>
  <c r="D48" i="21"/>
  <c r="E48" i="21"/>
  <c r="F48" i="21"/>
  <c r="C49" i="21"/>
  <c r="D49" i="21"/>
  <c r="E49" i="21" s="1"/>
  <c r="F49" i="21"/>
  <c r="C50" i="21"/>
  <c r="D50" i="21"/>
  <c r="E50" i="21"/>
  <c r="F50" i="21"/>
  <c r="C51" i="21"/>
  <c r="D51" i="21"/>
  <c r="E51" i="21" s="1"/>
  <c r="F51" i="21"/>
  <c r="C52" i="21"/>
  <c r="D52" i="21"/>
  <c r="E52" i="21"/>
  <c r="F52" i="21"/>
  <c r="C53" i="21"/>
  <c r="D53" i="21"/>
  <c r="E53" i="21"/>
  <c r="F53" i="21"/>
  <c r="C54" i="21"/>
  <c r="D54" i="21"/>
  <c r="E54" i="21" s="1"/>
  <c r="F54" i="21"/>
  <c r="C55" i="21"/>
  <c r="D55" i="21"/>
  <c r="E55" i="21" s="1"/>
  <c r="F55" i="21"/>
  <c r="C56" i="21"/>
  <c r="D56" i="21"/>
  <c r="E56" i="21" s="1"/>
  <c r="F56" i="21"/>
  <c r="C57" i="21"/>
  <c r="D57" i="21"/>
  <c r="E57" i="21"/>
  <c r="F57" i="21"/>
  <c r="C58" i="21"/>
  <c r="D58" i="21"/>
  <c r="E58" i="21" s="1"/>
  <c r="F58" i="21"/>
  <c r="C59" i="21"/>
  <c r="D59" i="21"/>
  <c r="E59" i="21" s="1"/>
  <c r="F59" i="21"/>
  <c r="C60" i="21"/>
  <c r="D60" i="21"/>
  <c r="E60" i="21"/>
  <c r="F60" i="21"/>
  <c r="C61" i="21"/>
  <c r="D61" i="21"/>
  <c r="E61" i="21"/>
  <c r="F61" i="21"/>
  <c r="D42" i="21"/>
  <c r="E42" i="21"/>
  <c r="F42" i="21"/>
  <c r="C42" i="21"/>
  <c r="C23" i="21"/>
  <c r="D23" i="21"/>
  <c r="E23" i="21"/>
  <c r="F23" i="21"/>
  <c r="C24" i="21"/>
  <c r="D24" i="21"/>
  <c r="E24" i="21"/>
  <c r="F24" i="21"/>
  <c r="C25" i="21"/>
  <c r="D25" i="21"/>
  <c r="E25" i="21" s="1"/>
  <c r="F25" i="21"/>
  <c r="C26" i="21"/>
  <c r="D26" i="21"/>
  <c r="E26" i="21"/>
  <c r="F26" i="21"/>
  <c r="C27" i="21"/>
  <c r="D27" i="21"/>
  <c r="E27" i="21"/>
  <c r="F27" i="21"/>
  <c r="C28" i="21"/>
  <c r="D28" i="21"/>
  <c r="E28" i="21" s="1"/>
  <c r="F28" i="21"/>
  <c r="C29" i="21"/>
  <c r="D29" i="21"/>
  <c r="E29" i="21" s="1"/>
  <c r="F29" i="21"/>
  <c r="C30" i="21"/>
  <c r="D30" i="21"/>
  <c r="E30" i="21"/>
  <c r="F30" i="21"/>
  <c r="C31" i="21"/>
  <c r="D31" i="21"/>
  <c r="E31" i="21" s="1"/>
  <c r="F31" i="21"/>
  <c r="C32" i="21"/>
  <c r="D32" i="21"/>
  <c r="E32" i="21" s="1"/>
  <c r="F32" i="21"/>
  <c r="C33" i="21"/>
  <c r="D33" i="21"/>
  <c r="E33" i="21"/>
  <c r="F33" i="21"/>
  <c r="C34" i="21"/>
  <c r="D34" i="21"/>
  <c r="E34" i="21" s="1"/>
  <c r="F34" i="21"/>
  <c r="C35" i="21"/>
  <c r="D35" i="21"/>
  <c r="E35" i="21" s="1"/>
  <c r="F35" i="21"/>
  <c r="C36" i="21"/>
  <c r="D36" i="21"/>
  <c r="E36" i="21" s="1"/>
  <c r="F36" i="21"/>
  <c r="C37" i="21"/>
  <c r="D37" i="21"/>
  <c r="E37" i="21"/>
  <c r="F37" i="21"/>
  <c r="C38" i="21"/>
  <c r="D38" i="21"/>
  <c r="E38" i="21" s="1"/>
  <c r="F38" i="21"/>
  <c r="C39" i="21"/>
  <c r="D39" i="21"/>
  <c r="E39" i="21" s="1"/>
  <c r="F39" i="21"/>
  <c r="C40" i="21"/>
  <c r="D40" i="21"/>
  <c r="E40" i="21" s="1"/>
  <c r="F40" i="21"/>
  <c r="C41" i="21"/>
  <c r="D41" i="21"/>
  <c r="E41" i="21"/>
  <c r="F41" i="21"/>
  <c r="D22" i="21"/>
  <c r="E22" i="21"/>
  <c r="F22" i="21"/>
  <c r="C22" i="21"/>
  <c r="C3" i="21"/>
  <c r="D3" i="21"/>
  <c r="E3" i="21"/>
  <c r="F3" i="21"/>
  <c r="C4" i="21"/>
  <c r="D4" i="21"/>
  <c r="E4" i="21"/>
  <c r="F4" i="21"/>
  <c r="C5" i="21"/>
  <c r="D5" i="21"/>
  <c r="E5" i="21"/>
  <c r="F5" i="21"/>
  <c r="C6" i="21"/>
  <c r="D6" i="21"/>
  <c r="E6" i="21" s="1"/>
  <c r="F6" i="21"/>
  <c r="C7" i="21"/>
  <c r="D7" i="21"/>
  <c r="E7" i="21"/>
  <c r="F7" i="21"/>
  <c r="C8" i="21"/>
  <c r="D8" i="21"/>
  <c r="E8" i="21"/>
  <c r="F8" i="21"/>
  <c r="C9" i="21"/>
  <c r="D9" i="21"/>
  <c r="E9" i="21"/>
  <c r="F9" i="21"/>
  <c r="C10" i="21"/>
  <c r="D10" i="21"/>
  <c r="E10" i="21" s="1"/>
  <c r="F10" i="21"/>
  <c r="C11" i="21"/>
  <c r="D11" i="21"/>
  <c r="E11" i="21" s="1"/>
  <c r="F11" i="21"/>
  <c r="C12" i="21"/>
  <c r="D12" i="21"/>
  <c r="E12" i="21"/>
  <c r="F12" i="21"/>
  <c r="C13" i="21"/>
  <c r="D13" i="21"/>
  <c r="E13" i="21" s="1"/>
  <c r="F13" i="21"/>
  <c r="C14" i="21"/>
  <c r="D14" i="21"/>
  <c r="E14" i="21"/>
  <c r="F14" i="21"/>
  <c r="C15" i="21"/>
  <c r="D15" i="21"/>
  <c r="E15" i="21" s="1"/>
  <c r="F15" i="21"/>
  <c r="C16" i="21"/>
  <c r="D16" i="21"/>
  <c r="E16" i="21"/>
  <c r="F16" i="21"/>
  <c r="C17" i="21"/>
  <c r="D17" i="21"/>
  <c r="E17" i="21" s="1"/>
  <c r="F17" i="21"/>
  <c r="C18" i="21"/>
  <c r="D18" i="21"/>
  <c r="E18" i="21"/>
  <c r="F18" i="21"/>
  <c r="C19" i="21"/>
  <c r="D19" i="21"/>
  <c r="E19" i="21" s="1"/>
  <c r="F19" i="21"/>
  <c r="C20" i="21"/>
  <c r="D20" i="21"/>
  <c r="E20" i="21"/>
  <c r="F20" i="21"/>
  <c r="C21" i="21"/>
  <c r="D21" i="21"/>
  <c r="E21" i="21" s="1"/>
  <c r="F21" i="21"/>
  <c r="D2" i="21"/>
  <c r="E2" i="21"/>
  <c r="F2" i="21"/>
  <c r="D108" i="16"/>
  <c r="W70" i="16"/>
  <c r="D107" i="16"/>
  <c r="W69" i="16" s="1"/>
  <c r="D106" i="16"/>
  <c r="W68" i="16"/>
  <c r="D105" i="16"/>
  <c r="W67" i="16" s="1"/>
  <c r="D104" i="16"/>
  <c r="W66" i="16"/>
  <c r="D103" i="16"/>
  <c r="W65" i="16"/>
  <c r="D102" i="16"/>
  <c r="W64" i="16"/>
  <c r="D101" i="16"/>
  <c r="W63" i="16"/>
  <c r="D100" i="16"/>
  <c r="W62" i="16"/>
  <c r="D99" i="16"/>
  <c r="W61" i="16"/>
  <c r="D98" i="16"/>
  <c r="W60" i="16"/>
  <c r="X60" i="16" s="1"/>
  <c r="C89" i="16"/>
  <c r="C36" i="16"/>
  <c r="O10" i="16"/>
  <c r="V60" i="50"/>
  <c r="A672" i="35"/>
  <c r="D673" i="35"/>
  <c r="A643" i="35"/>
  <c r="D644" i="35"/>
  <c r="A548" i="35"/>
  <c r="D549" i="35"/>
  <c r="A282" i="35"/>
  <c r="D283" i="35"/>
  <c r="C460" i="35"/>
  <c r="A163" i="35"/>
  <c r="C164" i="35"/>
  <c r="N40" i="26"/>
  <c r="R17" i="16"/>
  <c r="R16" i="16"/>
  <c r="X57" i="12"/>
  <c r="Q14" i="16" s="1"/>
  <c r="T57" i="12"/>
  <c r="Q13" i="16" s="1"/>
  <c r="P57" i="12"/>
  <c r="Q12" i="16" s="1"/>
  <c r="L57" i="12"/>
  <c r="Q11" i="16" s="1"/>
  <c r="H57" i="12"/>
  <c r="Q22" i="16" s="1"/>
  <c r="D57" i="12"/>
  <c r="D32" i="12"/>
  <c r="Q15" i="16" s="1"/>
  <c r="X32" i="12"/>
  <c r="Q20" i="16" s="1"/>
  <c r="T32" i="12"/>
  <c r="Q19" i="16" s="1"/>
  <c r="P32" i="12"/>
  <c r="Q18" i="16" s="1"/>
  <c r="L32" i="12"/>
  <c r="Q17" i="16" s="1"/>
  <c r="H32" i="12"/>
  <c r="Q16" i="16" s="1"/>
  <c r="V61" i="50"/>
  <c r="A673" i="35"/>
  <c r="D674" i="35"/>
  <c r="A644" i="35"/>
  <c r="D645" i="35"/>
  <c r="A549" i="35"/>
  <c r="D550" i="35"/>
  <c r="C461" i="35"/>
  <c r="A283" i="35"/>
  <c r="D284" i="35"/>
  <c r="A164" i="35"/>
  <c r="C165" i="35"/>
  <c r="Q21" i="16"/>
  <c r="V62" i="50"/>
  <c r="A674" i="35"/>
  <c r="D675" i="35"/>
  <c r="A645" i="35"/>
  <c r="D646" i="35"/>
  <c r="A550" i="35"/>
  <c r="D551" i="35"/>
  <c r="A284" i="35"/>
  <c r="D285" i="35"/>
  <c r="C462" i="35"/>
  <c r="A165" i="35"/>
  <c r="C166" i="35"/>
  <c r="V63" i="50"/>
  <c r="A675" i="35"/>
  <c r="D676" i="35"/>
  <c r="A646" i="35"/>
  <c r="D647" i="35"/>
  <c r="A551" i="35"/>
  <c r="D552" i="35"/>
  <c r="C463" i="35"/>
  <c r="A285" i="35"/>
  <c r="D286" i="35"/>
  <c r="A166" i="35"/>
  <c r="C167" i="35"/>
  <c r="V64" i="50"/>
  <c r="A676" i="35"/>
  <c r="D677" i="35"/>
  <c r="A647" i="35"/>
  <c r="D648" i="35"/>
  <c r="A552" i="35"/>
  <c r="D553" i="35"/>
  <c r="A286" i="35"/>
  <c r="D287" i="35"/>
  <c r="C464" i="35"/>
  <c r="A167" i="35"/>
  <c r="C168" i="35"/>
  <c r="V65" i="50"/>
  <c r="A677" i="35"/>
  <c r="D678" i="35"/>
  <c r="A648" i="35"/>
  <c r="D649" i="35"/>
  <c r="A553" i="35"/>
  <c r="D554" i="35"/>
  <c r="C465" i="35"/>
  <c r="A287" i="35"/>
  <c r="D288" i="35"/>
  <c r="A168" i="35"/>
  <c r="C169" i="35"/>
  <c r="V66" i="50"/>
  <c r="A678" i="35"/>
  <c r="D679" i="35"/>
  <c r="A649" i="35"/>
  <c r="D650" i="35"/>
  <c r="A554" i="35"/>
  <c r="D555" i="35"/>
  <c r="C466" i="35"/>
  <c r="A288" i="35"/>
  <c r="D289" i="35"/>
  <c r="A169" i="35"/>
  <c r="C170" i="35"/>
  <c r="V67" i="50"/>
  <c r="A679" i="35"/>
  <c r="D680" i="35"/>
  <c r="A650" i="35"/>
  <c r="D651" i="35"/>
  <c r="A555" i="35"/>
  <c r="D556" i="35"/>
  <c r="A289" i="35"/>
  <c r="D290" i="35"/>
  <c r="C467" i="35"/>
  <c r="A170" i="35"/>
  <c r="C171" i="35"/>
  <c r="V68" i="50"/>
  <c r="A680" i="35"/>
  <c r="D681" i="35"/>
  <c r="A681" i="35"/>
  <c r="A651" i="35"/>
  <c r="D652" i="35"/>
  <c r="A556" i="35"/>
  <c r="D557" i="35"/>
  <c r="C468" i="35"/>
  <c r="A290" i="35"/>
  <c r="D291" i="35"/>
  <c r="A171" i="35"/>
  <c r="C172" i="35"/>
  <c r="V69" i="50"/>
  <c r="C1" i="44"/>
  <c r="A652" i="35"/>
  <c r="D653" i="35"/>
  <c r="A557" i="35"/>
  <c r="D558" i="35"/>
  <c r="A291" i="35"/>
  <c r="D292" i="35"/>
  <c r="C469" i="35"/>
  <c r="A172" i="35"/>
  <c r="C173" i="35"/>
  <c r="A653" i="35"/>
  <c r="D654" i="35"/>
  <c r="A558" i="35"/>
  <c r="D559" i="35"/>
  <c r="C470" i="35"/>
  <c r="A292" i="35"/>
  <c r="D293" i="35"/>
  <c r="A173" i="35"/>
  <c r="C174" i="35"/>
  <c r="H47" i="44" a="1"/>
  <c r="H47" i="44" s="1"/>
  <c r="H42" i="44" a="1"/>
  <c r="H42" i="44" s="1"/>
  <c r="H46" i="44" s="1"/>
  <c r="H37" i="44" a="1"/>
  <c r="H37" i="44" s="1"/>
  <c r="H41" i="44" s="1"/>
  <c r="H32" i="44" a="1"/>
  <c r="H32" i="44" s="1"/>
  <c r="H36" i="44" s="1"/>
  <c r="K42" i="44" a="1"/>
  <c r="K42" i="44" s="1"/>
  <c r="K46" i="44" s="1"/>
  <c r="K32" i="44" a="1"/>
  <c r="K32" i="44"/>
  <c r="K36" i="44" s="1"/>
  <c r="I42" i="44" a="1"/>
  <c r="I42" i="44" s="1"/>
  <c r="I46" i="44" s="1"/>
  <c r="I27" i="44" a="1"/>
  <c r="I27" i="44" s="1"/>
  <c r="I31" i="44" s="1"/>
  <c r="G22" i="44" a="1"/>
  <c r="G22" i="44" s="1"/>
  <c r="G26" i="44" s="1"/>
  <c r="F42" i="44" a="1"/>
  <c r="F42" i="44" s="1"/>
  <c r="F32" i="44" a="1"/>
  <c r="F32" i="44" s="1"/>
  <c r="G42" i="44" a="1"/>
  <c r="G42" i="44"/>
  <c r="G46" i="44"/>
  <c r="G32" i="44" a="1"/>
  <c r="G32" i="44"/>
  <c r="G36" i="44" s="1"/>
  <c r="F27" i="44" a="1"/>
  <c r="F27" i="44"/>
  <c r="X18" i="44"/>
  <c r="X20" i="44"/>
  <c r="AD20" i="44" s="1"/>
  <c r="L47" i="44" a="1"/>
  <c r="L47" i="44"/>
  <c r="L51" i="44"/>
  <c r="L42" i="44" a="1"/>
  <c r="L42" i="44"/>
  <c r="L46" i="44" s="1"/>
  <c r="K47" i="44" a="1"/>
  <c r="K47" i="44" s="1"/>
  <c r="K37" i="44" a="1"/>
  <c r="K37" i="44" s="1"/>
  <c r="K41" i="44" s="1"/>
  <c r="L27" i="44" a="1"/>
  <c r="L27" i="44" s="1"/>
  <c r="L22" i="44" a="1"/>
  <c r="L22" i="44" s="1"/>
  <c r="L26" i="44"/>
  <c r="I32" i="44" a="1"/>
  <c r="I32" i="44" s="1"/>
  <c r="I36" i="44" s="1"/>
  <c r="K22" i="44" a="1"/>
  <c r="K22" i="44" s="1"/>
  <c r="K26" i="44" s="1"/>
  <c r="D2" i="44"/>
  <c r="J22" i="44" a="1"/>
  <c r="J22" i="44"/>
  <c r="J47" i="44" a="1"/>
  <c r="J47" i="44" s="1"/>
  <c r="J51" i="44" s="1"/>
  <c r="G47" i="44" a="1"/>
  <c r="G47" i="44"/>
  <c r="G49" i="44" s="1"/>
  <c r="G51" i="44"/>
  <c r="I47" i="44" a="1"/>
  <c r="I47" i="44" s="1"/>
  <c r="I50" i="44" s="1"/>
  <c r="I51" i="44"/>
  <c r="J42" i="44" a="1"/>
  <c r="J42" i="44" s="1"/>
  <c r="G37" i="44" a="1"/>
  <c r="G37" i="44" s="1"/>
  <c r="G41" i="44"/>
  <c r="J27" i="44" a="1"/>
  <c r="J27" i="44" s="1"/>
  <c r="J31" i="44" s="1"/>
  <c r="I22" i="44" a="1"/>
  <c r="I22" i="44" s="1"/>
  <c r="I26" i="44"/>
  <c r="A654" i="35"/>
  <c r="D655" i="35"/>
  <c r="A559" i="35"/>
  <c r="D560" i="35"/>
  <c r="A293" i="35"/>
  <c r="D294" i="35"/>
  <c r="C471" i="35"/>
  <c r="A174" i="35"/>
  <c r="C175" i="35"/>
  <c r="G50" i="44"/>
  <c r="K49" i="44"/>
  <c r="J49" i="44"/>
  <c r="G24" i="44"/>
  <c r="I24" i="44"/>
  <c r="J50" i="44"/>
  <c r="K25" i="44"/>
  <c r="G25" i="44"/>
  <c r="L50" i="44"/>
  <c r="I25" i="44"/>
  <c r="X21" i="44"/>
  <c r="F31" i="44"/>
  <c r="F46" i="44"/>
  <c r="A655" i="35"/>
  <c r="D656" i="35"/>
  <c r="A560" i="35"/>
  <c r="D561" i="35"/>
  <c r="C472" i="35"/>
  <c r="A294" i="35"/>
  <c r="D295" i="35"/>
  <c r="A175" i="35"/>
  <c r="C176" i="35"/>
  <c r="A656" i="35"/>
  <c r="D657" i="35"/>
  <c r="A561" i="35"/>
  <c r="D562" i="35"/>
  <c r="A295" i="35"/>
  <c r="D296" i="35"/>
  <c r="C473" i="35"/>
  <c r="A176" i="35"/>
  <c r="C177" i="35"/>
  <c r="A657" i="35"/>
  <c r="D658" i="35"/>
  <c r="A562" i="35"/>
  <c r="D563" i="35"/>
  <c r="C474" i="35"/>
  <c r="A296" i="35"/>
  <c r="D297" i="35"/>
  <c r="A177" i="35"/>
  <c r="C178" i="35"/>
  <c r="A658" i="35"/>
  <c r="D659" i="35"/>
  <c r="A563" i="35"/>
  <c r="D564" i="35"/>
  <c r="A297" i="35"/>
  <c r="D298" i="35"/>
  <c r="C475" i="35"/>
  <c r="A178" i="35"/>
  <c r="C179" i="35"/>
  <c r="A659" i="35"/>
  <c r="D660" i="35"/>
  <c r="A564" i="35"/>
  <c r="D565" i="35"/>
  <c r="C476" i="35"/>
  <c r="A298" i="35"/>
  <c r="D299" i="35"/>
  <c r="A179" i="35"/>
  <c r="C180" i="35"/>
  <c r="A660" i="35"/>
  <c r="D661" i="35"/>
  <c r="A565" i="35"/>
  <c r="D566" i="35"/>
  <c r="A299" i="35"/>
  <c r="D300" i="35"/>
  <c r="C477" i="35"/>
  <c r="A180" i="35"/>
  <c r="C181" i="35"/>
  <c r="A661" i="35"/>
  <c r="D662" i="35"/>
  <c r="A566" i="35"/>
  <c r="D567" i="35"/>
  <c r="C478" i="35"/>
  <c r="A300" i="35"/>
  <c r="D301" i="35"/>
  <c r="A181" i="35"/>
  <c r="C182" i="35"/>
  <c r="A662" i="35"/>
  <c r="D663" i="35"/>
  <c r="A567" i="35"/>
  <c r="D568" i="35"/>
  <c r="A301" i="35"/>
  <c r="D302" i="35"/>
  <c r="C479" i="35"/>
  <c r="A182" i="35"/>
  <c r="C183" i="35"/>
  <c r="A663" i="35"/>
  <c r="D664" i="35"/>
  <c r="A568" i="35"/>
  <c r="D569" i="35"/>
  <c r="C480" i="35"/>
  <c r="A302" i="35"/>
  <c r="D303" i="35"/>
  <c r="A183" i="35"/>
  <c r="C184" i="35"/>
  <c r="A664" i="35"/>
  <c r="D665" i="35"/>
  <c r="A569" i="35"/>
  <c r="D570" i="35"/>
  <c r="A303" i="35"/>
  <c r="D304" i="35"/>
  <c r="C481" i="35"/>
  <c r="A184" i="35"/>
  <c r="C185" i="35"/>
  <c r="A665" i="35"/>
  <c r="D666" i="35"/>
  <c r="A570" i="35"/>
  <c r="D571" i="35"/>
  <c r="C482" i="35"/>
  <c r="A304" i="35"/>
  <c r="D305" i="35"/>
  <c r="A185" i="35"/>
  <c r="C186" i="35"/>
  <c r="A666" i="35"/>
  <c r="D667" i="35"/>
  <c r="A571" i="35"/>
  <c r="D572" i="35"/>
  <c r="C483" i="35"/>
  <c r="A305" i="35"/>
  <c r="D306" i="35"/>
  <c r="A186" i="35"/>
  <c r="C187" i="35"/>
  <c r="A667" i="35"/>
  <c r="D668" i="35"/>
  <c r="A572" i="35"/>
  <c r="D573" i="35"/>
  <c r="C484" i="35"/>
  <c r="A306" i="35"/>
  <c r="D307" i="35"/>
  <c r="A187" i="35"/>
  <c r="C188" i="35"/>
  <c r="A668" i="35"/>
  <c r="D669" i="35"/>
  <c r="A669" i="35"/>
  <c r="A573" i="35"/>
  <c r="D574" i="35"/>
  <c r="C485" i="35"/>
  <c r="A307" i="35"/>
  <c r="D308" i="35"/>
  <c r="A188" i="35"/>
  <c r="C189" i="35"/>
  <c r="A574" i="35"/>
  <c r="D575" i="35"/>
  <c r="C486" i="35"/>
  <c r="A308" i="35"/>
  <c r="D309" i="35"/>
  <c r="A189" i="35"/>
  <c r="C190" i="35"/>
  <c r="A575" i="35"/>
  <c r="D576" i="35"/>
  <c r="C487" i="35"/>
  <c r="A309" i="35"/>
  <c r="D310" i="35"/>
  <c r="A190" i="35"/>
  <c r="C191" i="35"/>
  <c r="A576" i="35"/>
  <c r="D577" i="35"/>
  <c r="C488" i="35"/>
  <c r="A310" i="35"/>
  <c r="D311" i="35"/>
  <c r="A191" i="35"/>
  <c r="C192" i="35"/>
  <c r="A577" i="35"/>
  <c r="D578" i="35"/>
  <c r="C489" i="35"/>
  <c r="A311" i="35"/>
  <c r="D312" i="35"/>
  <c r="A192" i="35"/>
  <c r="C193" i="35"/>
  <c r="A578" i="35"/>
  <c r="D579" i="35"/>
  <c r="C490" i="35"/>
  <c r="A312" i="35"/>
  <c r="D313" i="35"/>
  <c r="A193" i="35"/>
  <c r="C194" i="35"/>
  <c r="A579" i="35"/>
  <c r="D580" i="35"/>
  <c r="C491" i="35"/>
  <c r="A313" i="35"/>
  <c r="D314" i="35"/>
  <c r="A194" i="35"/>
  <c r="C195" i="35"/>
  <c r="A580" i="35"/>
  <c r="D581" i="35"/>
  <c r="C492" i="35"/>
  <c r="A314" i="35"/>
  <c r="D315" i="35"/>
  <c r="A195" i="35"/>
  <c r="C196" i="35"/>
  <c r="A581" i="35"/>
  <c r="D582" i="35"/>
  <c r="C493" i="35"/>
  <c r="A315" i="35"/>
  <c r="D316" i="35"/>
  <c r="A196" i="35"/>
  <c r="C197" i="35"/>
  <c r="A582" i="35"/>
  <c r="D583" i="35"/>
  <c r="C494" i="35"/>
  <c r="A316" i="35"/>
  <c r="D317" i="35"/>
  <c r="A197" i="35"/>
  <c r="C198" i="35"/>
  <c r="A583" i="35"/>
  <c r="D584" i="35"/>
  <c r="C495" i="35"/>
  <c r="A317" i="35"/>
  <c r="D318" i="35"/>
  <c r="A198" i="35"/>
  <c r="C199" i="35"/>
  <c r="A584" i="35"/>
  <c r="D585" i="35"/>
  <c r="C496" i="35"/>
  <c r="A318" i="35"/>
  <c r="D319" i="35"/>
  <c r="A199" i="35"/>
  <c r="C200" i="35"/>
  <c r="A585" i="35"/>
  <c r="D586" i="35"/>
  <c r="A319" i="35"/>
  <c r="D320" i="35"/>
  <c r="C497" i="35"/>
  <c r="A200" i="35"/>
  <c r="C201" i="35"/>
  <c r="A586" i="35"/>
  <c r="D587" i="35"/>
  <c r="C498" i="35"/>
  <c r="A320" i="35"/>
  <c r="D321" i="35"/>
  <c r="A201" i="35"/>
  <c r="C202" i="35"/>
  <c r="A587" i="35"/>
  <c r="D588" i="35"/>
  <c r="A321" i="35"/>
  <c r="D322" i="35"/>
  <c r="C499" i="35"/>
  <c r="A202" i="35"/>
  <c r="C203" i="35"/>
  <c r="A588" i="35"/>
  <c r="D589" i="35"/>
  <c r="C500" i="35"/>
  <c r="A322" i="35"/>
  <c r="D323" i="35"/>
  <c r="A203" i="35"/>
  <c r="C204" i="35"/>
  <c r="A589" i="35"/>
  <c r="D590" i="35"/>
  <c r="A323" i="35"/>
  <c r="D324" i="35"/>
  <c r="C501" i="35"/>
  <c r="A204" i="35"/>
  <c r="C205" i="35"/>
  <c r="A590" i="35"/>
  <c r="D591" i="35"/>
  <c r="C502" i="35"/>
  <c r="A324" i="35"/>
  <c r="D325" i="35"/>
  <c r="A205" i="35"/>
  <c r="C206" i="35"/>
  <c r="A591" i="35"/>
  <c r="D592" i="35"/>
  <c r="A325" i="35"/>
  <c r="D326" i="35"/>
  <c r="C503" i="35"/>
  <c r="A206" i="35"/>
  <c r="C207" i="35"/>
  <c r="A592" i="35"/>
  <c r="D593" i="35"/>
  <c r="C504" i="35"/>
  <c r="A326" i="35"/>
  <c r="D327" i="35"/>
  <c r="A207" i="35"/>
  <c r="C208" i="35"/>
  <c r="A593" i="35"/>
  <c r="D594" i="35"/>
  <c r="A327" i="35"/>
  <c r="D328" i="35"/>
  <c r="C505" i="35"/>
  <c r="A208" i="35"/>
  <c r="C209" i="35"/>
  <c r="A594" i="35"/>
  <c r="D595" i="35"/>
  <c r="C506" i="35"/>
  <c r="A328" i="35"/>
  <c r="D329" i="35"/>
  <c r="A209" i="35"/>
  <c r="C210" i="35"/>
  <c r="A595" i="35"/>
  <c r="D596" i="35"/>
  <c r="A329" i="35"/>
  <c r="D330" i="35"/>
  <c r="C507" i="35"/>
  <c r="A210" i="35"/>
  <c r="C211" i="35"/>
  <c r="A596" i="35"/>
  <c r="D597" i="35"/>
  <c r="C508" i="35"/>
  <c r="A330" i="35"/>
  <c r="D331" i="35"/>
  <c r="A211" i="35"/>
  <c r="C212" i="35"/>
  <c r="A597" i="35"/>
  <c r="D598" i="35"/>
  <c r="A331" i="35"/>
  <c r="D332" i="35"/>
  <c r="C509" i="35"/>
  <c r="A212" i="35"/>
  <c r="C213" i="35"/>
  <c r="A598" i="35"/>
  <c r="D599" i="35"/>
  <c r="C510" i="35"/>
  <c r="A332" i="35"/>
  <c r="D333" i="35"/>
  <c r="A213" i="35"/>
  <c r="C214" i="35"/>
  <c r="A599" i="35"/>
  <c r="D600" i="35"/>
  <c r="A333" i="35"/>
  <c r="D334" i="35"/>
  <c r="C511" i="35"/>
  <c r="A214" i="35"/>
  <c r="C215" i="35"/>
  <c r="A600" i="35"/>
  <c r="D601" i="35"/>
  <c r="C512" i="35"/>
  <c r="A334" i="35"/>
  <c r="D335" i="35"/>
  <c r="A215" i="35"/>
  <c r="C216" i="35"/>
  <c r="A601" i="35"/>
  <c r="D602" i="35"/>
  <c r="A335" i="35"/>
  <c r="D336" i="35"/>
  <c r="C513" i="35"/>
  <c r="A216" i="35"/>
  <c r="C217" i="35"/>
  <c r="A602" i="35"/>
  <c r="D603" i="35"/>
  <c r="C514" i="35"/>
  <c r="A336" i="35"/>
  <c r="D337" i="35"/>
  <c r="A217" i="35"/>
  <c r="C218" i="35"/>
  <c r="A603" i="35"/>
  <c r="D604" i="35"/>
  <c r="A337" i="35"/>
  <c r="D338" i="35"/>
  <c r="C515" i="35"/>
  <c r="A218" i="35"/>
  <c r="C219" i="35"/>
  <c r="A604" i="35"/>
  <c r="D605" i="35"/>
  <c r="C516" i="35"/>
  <c r="A338" i="35"/>
  <c r="D339" i="35"/>
  <c r="A219" i="35"/>
  <c r="C220" i="35"/>
  <c r="A605" i="35"/>
  <c r="D606" i="35"/>
  <c r="A339" i="35"/>
  <c r="D340" i="35"/>
  <c r="C517" i="35"/>
  <c r="A220" i="35"/>
  <c r="C221" i="35"/>
  <c r="A606" i="35"/>
  <c r="D607" i="35"/>
  <c r="C518" i="35"/>
  <c r="A340" i="35"/>
  <c r="D341" i="35"/>
  <c r="A221" i="35"/>
  <c r="C222" i="35"/>
  <c r="A607" i="35"/>
  <c r="D608" i="35"/>
  <c r="A341" i="35"/>
  <c r="D342" i="35"/>
  <c r="C519" i="35"/>
  <c r="A222" i="35"/>
  <c r="C223" i="35"/>
  <c r="A608" i="35"/>
  <c r="D609" i="35"/>
  <c r="C520" i="35"/>
  <c r="A342" i="35"/>
  <c r="D343" i="35"/>
  <c r="A223" i="35"/>
  <c r="C224" i="35"/>
  <c r="A609" i="35"/>
  <c r="D610" i="35"/>
  <c r="C521" i="35"/>
  <c r="A343" i="35"/>
  <c r="D344" i="35"/>
  <c r="A224" i="35"/>
  <c r="C225" i="35"/>
  <c r="A610" i="35"/>
  <c r="D611" i="35"/>
  <c r="A344" i="35"/>
  <c r="D345" i="35"/>
  <c r="C522" i="35"/>
  <c r="A225" i="35"/>
  <c r="C226" i="35"/>
  <c r="A611" i="35"/>
  <c r="D612" i="35"/>
  <c r="C523" i="35"/>
  <c r="A345" i="35"/>
  <c r="D346" i="35"/>
  <c r="A226" i="35"/>
  <c r="C227" i="35"/>
  <c r="A612" i="35"/>
  <c r="D613" i="35"/>
  <c r="C524" i="35"/>
  <c r="A346" i="35"/>
  <c r="D347" i="35"/>
  <c r="A227" i="35"/>
  <c r="C228" i="35"/>
  <c r="A613" i="35"/>
  <c r="D614" i="35"/>
  <c r="A347" i="35"/>
  <c r="D348" i="35"/>
  <c r="C525" i="35"/>
  <c r="A228" i="35"/>
  <c r="C229" i="35"/>
  <c r="A614" i="35"/>
  <c r="D615" i="35"/>
  <c r="C526" i="35"/>
  <c r="A348" i="35"/>
  <c r="D349" i="35"/>
  <c r="A229" i="35"/>
  <c r="C230" i="35"/>
  <c r="A615" i="35"/>
  <c r="D616" i="35"/>
  <c r="C527" i="35"/>
  <c r="A349" i="35"/>
  <c r="D350" i="35"/>
  <c r="A230" i="35"/>
  <c r="C231" i="35"/>
  <c r="A616" i="35"/>
  <c r="D617" i="35"/>
  <c r="C528" i="35"/>
  <c r="A350" i="35"/>
  <c r="D351" i="35"/>
  <c r="A231" i="35"/>
  <c r="C232" i="35"/>
  <c r="A617" i="35"/>
  <c r="D618" i="35"/>
  <c r="C529" i="35"/>
  <c r="A351" i="35"/>
  <c r="D352" i="35"/>
  <c r="A232" i="35"/>
  <c r="C233" i="35"/>
  <c r="A618" i="35"/>
  <c r="D619" i="35"/>
  <c r="C530" i="35"/>
  <c r="A352" i="35"/>
  <c r="D353" i="35"/>
  <c r="A233" i="35"/>
  <c r="C234" i="35"/>
  <c r="A619" i="35"/>
  <c r="D620" i="35"/>
  <c r="C531" i="35"/>
  <c r="A353" i="35"/>
  <c r="D354" i="35"/>
  <c r="A234" i="35"/>
  <c r="C235" i="35"/>
  <c r="A620" i="35"/>
  <c r="D621" i="35"/>
  <c r="C532" i="35"/>
  <c r="A354" i="35"/>
  <c r="D355" i="35"/>
  <c r="A235" i="35"/>
  <c r="C236" i="35"/>
  <c r="A621" i="35"/>
  <c r="D622" i="35"/>
  <c r="C533" i="35"/>
  <c r="A355" i="35"/>
  <c r="D356" i="35"/>
  <c r="A236" i="35"/>
  <c r="C237" i="35"/>
  <c r="A622" i="35"/>
  <c r="D623" i="35"/>
  <c r="C534" i="35"/>
  <c r="A356" i="35"/>
  <c r="D357" i="35"/>
  <c r="A237" i="35"/>
  <c r="C238" i="35"/>
  <c r="A623" i="35"/>
  <c r="D624" i="35"/>
  <c r="C535" i="35"/>
  <c r="A357" i="35"/>
  <c r="D358" i="35"/>
  <c r="A238" i="35"/>
  <c r="C239" i="35"/>
  <c r="A624" i="35"/>
  <c r="D625" i="35"/>
  <c r="C536" i="35"/>
  <c r="A358" i="35"/>
  <c r="D359" i="35"/>
  <c r="A239" i="35"/>
  <c r="C240" i="35"/>
  <c r="A625" i="35"/>
  <c r="D626" i="35"/>
  <c r="C537" i="35"/>
  <c r="A359" i="35"/>
  <c r="D360" i="35"/>
  <c r="A240" i="35"/>
  <c r="C241" i="35"/>
  <c r="A626" i="35"/>
  <c r="D627" i="35"/>
  <c r="C538" i="35"/>
  <c r="A360" i="35"/>
  <c r="D361" i="35"/>
  <c r="A241" i="35"/>
  <c r="C242" i="35"/>
  <c r="A627" i="35"/>
  <c r="D628" i="35"/>
  <c r="A361" i="35"/>
  <c r="D362" i="35"/>
  <c r="C539" i="35"/>
  <c r="A242" i="35"/>
  <c r="C243" i="35"/>
  <c r="A628" i="35"/>
  <c r="D629" i="35"/>
  <c r="C540" i="35"/>
  <c r="A362" i="35"/>
  <c r="D363" i="35"/>
  <c r="A243" i="35"/>
  <c r="C244" i="35"/>
  <c r="A629" i="35"/>
  <c r="D630" i="35"/>
  <c r="A363" i="35"/>
  <c r="D364" i="35"/>
  <c r="C541" i="35"/>
  <c r="A244" i="35"/>
  <c r="C245" i="35"/>
  <c r="A630" i="35"/>
  <c r="D631" i="35"/>
  <c r="C542" i="35"/>
  <c r="A364" i="35"/>
  <c r="D365" i="35"/>
  <c r="A245" i="35"/>
  <c r="C246" i="35"/>
  <c r="A631" i="35"/>
  <c r="D632" i="35"/>
  <c r="C543" i="35"/>
  <c r="A365" i="35"/>
  <c r="D366" i="35"/>
  <c r="A246" i="35"/>
  <c r="C247" i="35"/>
  <c r="A632" i="35"/>
  <c r="D633" i="35"/>
  <c r="D367" i="35"/>
  <c r="A366" i="35"/>
  <c r="C544" i="35"/>
  <c r="C248" i="35"/>
  <c r="A247" i="35"/>
  <c r="D634" i="35"/>
  <c r="A633" i="35"/>
  <c r="C545" i="35"/>
  <c r="D368" i="35"/>
  <c r="A367" i="35"/>
  <c r="C249" i="35"/>
  <c r="A248" i="35"/>
  <c r="A634" i="35"/>
  <c r="D635" i="35"/>
  <c r="D369" i="35"/>
  <c r="A368" i="35"/>
  <c r="C546" i="35"/>
  <c r="C250" i="35"/>
  <c r="A249" i="35"/>
  <c r="D636" i="35"/>
  <c r="A635" i="35"/>
  <c r="D370" i="35"/>
  <c r="A369" i="35"/>
  <c r="C251" i="35"/>
  <c r="A250" i="35"/>
  <c r="A636" i="35"/>
  <c r="D637" i="35"/>
  <c r="D371" i="35"/>
  <c r="A370" i="35"/>
  <c r="C252" i="35"/>
  <c r="A251" i="35"/>
  <c r="A637" i="35"/>
  <c r="D638" i="35"/>
  <c r="D372" i="35"/>
  <c r="A371" i="35"/>
  <c r="C253" i="35"/>
  <c r="A252" i="35"/>
  <c r="D639" i="35"/>
  <c r="A638" i="35"/>
  <c r="D373" i="35"/>
  <c r="A372" i="35"/>
  <c r="C254" i="35"/>
  <c r="A253" i="35"/>
  <c r="A639" i="35"/>
  <c r="D640" i="35"/>
  <c r="D374" i="35"/>
  <c r="A373" i="35"/>
  <c r="C255" i="35"/>
  <c r="A254" i="35"/>
  <c r="D641" i="35"/>
  <c r="A641" i="35"/>
  <c r="A640" i="35"/>
  <c r="D375" i="35"/>
  <c r="A374" i="35"/>
  <c r="C256" i="35"/>
  <c r="A255" i="35"/>
  <c r="D376" i="35"/>
  <c r="A375" i="35"/>
  <c r="C257" i="35"/>
  <c r="A256" i="35"/>
  <c r="D377" i="35"/>
  <c r="A376" i="35"/>
  <c r="C258" i="35"/>
  <c r="A257" i="35"/>
  <c r="D378" i="35"/>
  <c r="A377" i="35"/>
  <c r="C259" i="35"/>
  <c r="A258" i="35"/>
  <c r="D379" i="35"/>
  <c r="A378" i="35"/>
  <c r="C260" i="35"/>
  <c r="A259" i="35"/>
  <c r="D380" i="35"/>
  <c r="A379" i="35"/>
  <c r="C261" i="35"/>
  <c r="A260" i="35"/>
  <c r="D381" i="35"/>
  <c r="A380" i="35"/>
  <c r="C262" i="35"/>
  <c r="A261" i="35"/>
  <c r="D382" i="35"/>
  <c r="A381" i="35"/>
  <c r="C263" i="35"/>
  <c r="A262" i="35"/>
  <c r="D383" i="35"/>
  <c r="A382" i="35"/>
  <c r="C264" i="35"/>
  <c r="A263" i="35"/>
  <c r="D384" i="35"/>
  <c r="A383" i="35"/>
  <c r="C265" i="35"/>
  <c r="A264" i="35"/>
  <c r="D385" i="35"/>
  <c r="A384" i="35"/>
  <c r="C266" i="35"/>
  <c r="A265" i="35"/>
  <c r="D386" i="35"/>
  <c r="A385" i="35"/>
  <c r="C267" i="35"/>
  <c r="A266" i="35"/>
  <c r="A386" i="35"/>
  <c r="D387" i="35"/>
  <c r="C268" i="35"/>
  <c r="A267" i="35"/>
  <c r="D388" i="35"/>
  <c r="A387" i="35"/>
  <c r="C269" i="35"/>
  <c r="A268" i="35"/>
  <c r="D389" i="35"/>
  <c r="A388" i="35"/>
  <c r="C270" i="35"/>
  <c r="A269" i="35"/>
  <c r="D390" i="35"/>
  <c r="A389" i="35"/>
  <c r="C271" i="35"/>
  <c r="A270" i="35"/>
  <c r="D391" i="35"/>
  <c r="A390" i="35"/>
  <c r="C272" i="35"/>
  <c r="A271" i="35"/>
  <c r="D392" i="35"/>
  <c r="A391" i="35"/>
  <c r="C273" i="35"/>
  <c r="A272" i="35"/>
  <c r="D393" i="35"/>
  <c r="A392" i="35"/>
  <c r="C274" i="35"/>
  <c r="A273" i="35"/>
  <c r="D394" i="35"/>
  <c r="A393" i="35"/>
  <c r="C275" i="35"/>
  <c r="A274" i="35"/>
  <c r="D395" i="35"/>
  <c r="A394" i="35"/>
  <c r="C276" i="35"/>
  <c r="A275" i="35"/>
  <c r="D396" i="35"/>
  <c r="A395" i="35"/>
  <c r="C277" i="35"/>
  <c r="A276" i="35"/>
  <c r="D397" i="35"/>
  <c r="A396" i="35"/>
  <c r="C278" i="35"/>
  <c r="A277" i="35"/>
  <c r="D398" i="35"/>
  <c r="A397" i="35"/>
  <c r="C279" i="35"/>
  <c r="A278" i="35"/>
  <c r="D399" i="35"/>
  <c r="A398" i="35"/>
  <c r="C280" i="35"/>
  <c r="A279" i="35"/>
  <c r="D400" i="35"/>
  <c r="A399" i="35"/>
  <c r="A280" i="35"/>
  <c r="D401" i="35"/>
  <c r="A400" i="35"/>
  <c r="D402" i="35"/>
  <c r="A401" i="35"/>
  <c r="D403" i="35"/>
  <c r="A402" i="35"/>
  <c r="D404" i="35"/>
  <c r="A403" i="35"/>
  <c r="D405" i="35"/>
  <c r="A404" i="35"/>
  <c r="D406" i="35"/>
  <c r="A405" i="35"/>
  <c r="D407" i="35"/>
  <c r="A406" i="35"/>
  <c r="D408" i="35"/>
  <c r="A407" i="35"/>
  <c r="D409" i="35"/>
  <c r="A408" i="35"/>
  <c r="D410" i="35"/>
  <c r="A409" i="35"/>
  <c r="D411" i="35"/>
  <c r="A410" i="35"/>
  <c r="D412" i="35"/>
  <c r="A411" i="35"/>
  <c r="D413" i="35"/>
  <c r="A412" i="35"/>
  <c r="D414" i="35"/>
  <c r="A413" i="35"/>
  <c r="D415" i="35"/>
  <c r="A414" i="35"/>
  <c r="D416" i="35"/>
  <c r="A415" i="35"/>
  <c r="D417" i="35"/>
  <c r="A416" i="35"/>
  <c r="D418" i="35"/>
  <c r="A417" i="35"/>
  <c r="D419" i="35"/>
  <c r="A418" i="35"/>
  <c r="D420" i="35"/>
  <c r="A419" i="35"/>
  <c r="D421" i="35"/>
  <c r="A420" i="35"/>
  <c r="D422" i="35"/>
  <c r="A421" i="35"/>
  <c r="D423" i="35"/>
  <c r="A422" i="35"/>
  <c r="D424" i="35"/>
  <c r="A423" i="35"/>
  <c r="D425" i="35"/>
  <c r="A424" i="35"/>
  <c r="D426" i="35"/>
  <c r="A425" i="35"/>
  <c r="D427" i="35"/>
  <c r="A426" i="35"/>
  <c r="D428" i="35"/>
  <c r="A427" i="35"/>
  <c r="D429" i="35"/>
  <c r="A428" i="35"/>
  <c r="D430" i="35"/>
  <c r="A429" i="35"/>
  <c r="D431" i="35"/>
  <c r="A430" i="35"/>
  <c r="D432" i="35"/>
  <c r="A431" i="35"/>
  <c r="D433" i="35"/>
  <c r="A432" i="35"/>
  <c r="D434" i="35"/>
  <c r="A433" i="35"/>
  <c r="D435" i="35"/>
  <c r="A434" i="35"/>
  <c r="D436" i="35"/>
  <c r="A435" i="35"/>
  <c r="D437" i="35"/>
  <c r="A436" i="35"/>
  <c r="D438" i="35"/>
  <c r="A437" i="35"/>
  <c r="D439" i="35"/>
  <c r="A438" i="35"/>
  <c r="D440" i="35"/>
  <c r="A439" i="35"/>
  <c r="D441" i="35"/>
  <c r="A440" i="35"/>
  <c r="D442" i="35"/>
  <c r="A441" i="35"/>
  <c r="D443" i="35"/>
  <c r="A442" i="35"/>
  <c r="D444" i="35"/>
  <c r="A443" i="35"/>
  <c r="D445" i="35"/>
  <c r="A444" i="35"/>
  <c r="D446" i="35"/>
  <c r="A445" i="35"/>
  <c r="D447" i="35"/>
  <c r="A446" i="35"/>
  <c r="D448" i="35"/>
  <c r="A447" i="35"/>
  <c r="D449" i="35"/>
  <c r="A448" i="35"/>
  <c r="D450" i="35"/>
  <c r="A449" i="35"/>
  <c r="D451" i="35"/>
  <c r="A450" i="35"/>
  <c r="D452" i="35"/>
  <c r="A451" i="35"/>
  <c r="D453" i="35"/>
  <c r="A452" i="35"/>
  <c r="D454" i="35"/>
  <c r="A453" i="35"/>
  <c r="D455" i="35"/>
  <c r="A454" i="35"/>
  <c r="D456" i="35"/>
  <c r="A455" i="35"/>
  <c r="D457" i="35"/>
  <c r="A456" i="35"/>
  <c r="D458" i="35"/>
  <c r="A457" i="35"/>
  <c r="D459" i="35"/>
  <c r="A458" i="35"/>
  <c r="D460" i="35"/>
  <c r="A459" i="35"/>
  <c r="D461" i="35"/>
  <c r="A460" i="35"/>
  <c r="D462" i="35"/>
  <c r="A461" i="35"/>
  <c r="D463" i="35"/>
  <c r="A462" i="35"/>
  <c r="D464" i="35"/>
  <c r="A463" i="35"/>
  <c r="D465" i="35"/>
  <c r="A464" i="35"/>
  <c r="D466" i="35"/>
  <c r="A465" i="35"/>
  <c r="D467" i="35"/>
  <c r="A466" i="35"/>
  <c r="D468" i="35"/>
  <c r="A467" i="35"/>
  <c r="D469" i="35"/>
  <c r="A468" i="35"/>
  <c r="D470" i="35"/>
  <c r="A469" i="35"/>
  <c r="D471" i="35"/>
  <c r="A470" i="35"/>
  <c r="D472" i="35"/>
  <c r="A471" i="35"/>
  <c r="D473" i="35"/>
  <c r="A472" i="35"/>
  <c r="D474" i="35"/>
  <c r="A473" i="35"/>
  <c r="D475" i="35"/>
  <c r="A474" i="35"/>
  <c r="D476" i="35"/>
  <c r="A475" i="35"/>
  <c r="D477" i="35"/>
  <c r="A476" i="35"/>
  <c r="D478" i="35"/>
  <c r="A477" i="35"/>
  <c r="D479" i="35"/>
  <c r="A478" i="35"/>
  <c r="D480" i="35"/>
  <c r="A479" i="35"/>
  <c r="D481" i="35"/>
  <c r="A480" i="35"/>
  <c r="D482" i="35"/>
  <c r="A481" i="35"/>
  <c r="D483" i="35"/>
  <c r="A482" i="35"/>
  <c r="D484" i="35"/>
  <c r="A483" i="35"/>
  <c r="D485" i="35"/>
  <c r="A484" i="35"/>
  <c r="D486" i="35"/>
  <c r="A485" i="35"/>
  <c r="D487" i="35"/>
  <c r="A486" i="35"/>
  <c r="D488" i="35"/>
  <c r="A487" i="35"/>
  <c r="D489" i="35"/>
  <c r="A488" i="35"/>
  <c r="D490" i="35"/>
  <c r="A489" i="35"/>
  <c r="D491" i="35"/>
  <c r="A490" i="35"/>
  <c r="D492" i="35"/>
  <c r="A491" i="35"/>
  <c r="D493" i="35"/>
  <c r="A492" i="35"/>
  <c r="D494" i="35"/>
  <c r="A493" i="35"/>
  <c r="D495" i="35"/>
  <c r="A494" i="35"/>
  <c r="D496" i="35"/>
  <c r="A495" i="35"/>
  <c r="D497" i="35"/>
  <c r="A496" i="35"/>
  <c r="D498" i="35"/>
  <c r="A497" i="35"/>
  <c r="D499" i="35"/>
  <c r="A498" i="35"/>
  <c r="D500" i="35"/>
  <c r="A499" i="35"/>
  <c r="D501" i="35"/>
  <c r="A500" i="35"/>
  <c r="D502" i="35"/>
  <c r="A501" i="35"/>
  <c r="D503" i="35"/>
  <c r="A502" i="35"/>
  <c r="D504" i="35"/>
  <c r="A503" i="35"/>
  <c r="D505" i="35"/>
  <c r="A504" i="35"/>
  <c r="D506" i="35"/>
  <c r="A505" i="35"/>
  <c r="D507" i="35"/>
  <c r="A506" i="35"/>
  <c r="D508" i="35"/>
  <c r="A507" i="35"/>
  <c r="D509" i="35"/>
  <c r="A508" i="35"/>
  <c r="D510" i="35"/>
  <c r="A509" i="35"/>
  <c r="D511" i="35"/>
  <c r="A510" i="35"/>
  <c r="D512" i="35"/>
  <c r="A511" i="35"/>
  <c r="D513" i="35"/>
  <c r="A512" i="35"/>
  <c r="D514" i="35"/>
  <c r="A513" i="35"/>
  <c r="D515" i="35"/>
  <c r="A514" i="35"/>
  <c r="D516" i="35"/>
  <c r="A515" i="35"/>
  <c r="D517" i="35"/>
  <c r="A516" i="35"/>
  <c r="D518" i="35"/>
  <c r="A517" i="35"/>
  <c r="D519" i="35"/>
  <c r="A518" i="35"/>
  <c r="D520" i="35"/>
  <c r="A519" i="35"/>
  <c r="D521" i="35"/>
  <c r="A520" i="35"/>
  <c r="D522" i="35"/>
  <c r="A521" i="35"/>
  <c r="D523" i="35"/>
  <c r="A522" i="35"/>
  <c r="D524" i="35"/>
  <c r="A523" i="35"/>
  <c r="D525" i="35"/>
  <c r="A524" i="35"/>
  <c r="D526" i="35"/>
  <c r="A525" i="35"/>
  <c r="D527" i="35"/>
  <c r="A526" i="35"/>
  <c r="D528" i="35"/>
  <c r="A527" i="35"/>
  <c r="D529" i="35"/>
  <c r="A528" i="35"/>
  <c r="D530" i="35"/>
  <c r="A529" i="35"/>
  <c r="D531" i="35"/>
  <c r="A530" i="35"/>
  <c r="D532" i="35"/>
  <c r="A531" i="35"/>
  <c r="D533" i="35"/>
  <c r="A532" i="35"/>
  <c r="D534" i="35"/>
  <c r="A533" i="35"/>
  <c r="D535" i="35"/>
  <c r="A534" i="35"/>
  <c r="D536" i="35"/>
  <c r="A535" i="35"/>
  <c r="D537" i="35"/>
  <c r="A536" i="35"/>
  <c r="D538" i="35"/>
  <c r="A537" i="35"/>
  <c r="D539" i="35"/>
  <c r="A538" i="35"/>
  <c r="D540" i="35"/>
  <c r="A539" i="35"/>
  <c r="D541" i="35"/>
  <c r="A540" i="35"/>
  <c r="D542" i="35"/>
  <c r="A541" i="35"/>
  <c r="D543" i="35"/>
  <c r="A542" i="35"/>
  <c r="D544" i="35"/>
  <c r="A543" i="35"/>
  <c r="D545" i="35"/>
  <c r="A544" i="35"/>
  <c r="D546" i="35"/>
  <c r="A546" i="35"/>
  <c r="A545" i="35"/>
  <c r="N40" i="44" l="1"/>
  <c r="N40" i="40"/>
  <c r="N40" i="38"/>
  <c r="N40" i="37"/>
  <c r="BD18" i="45"/>
  <c r="AS18" i="37"/>
  <c r="BI18" i="37"/>
  <c r="AN18" i="39"/>
  <c r="BI18" i="40"/>
  <c r="AI18" i="41"/>
  <c r="BA18" i="44"/>
  <c r="BQ18" i="44"/>
  <c r="AP18" i="45"/>
  <c r="BK18" i="46"/>
  <c r="AU18" i="40"/>
  <c r="AV18" i="43"/>
  <c r="BL18" i="43"/>
  <c r="BB18" i="44"/>
  <c r="AQ18" i="45"/>
  <c r="BG18" i="45"/>
  <c r="AV18" i="46"/>
  <c r="AL18" i="47"/>
  <c r="AT18" i="26"/>
  <c r="BJ18" i="26"/>
  <c r="AM18" i="26"/>
  <c r="BC18" i="26"/>
  <c r="AN18" i="26"/>
  <c r="BD18" i="26"/>
  <c r="BK18" i="26"/>
  <c r="AP18" i="37"/>
  <c r="BF18" i="37"/>
  <c r="AU18" i="38"/>
  <c r="BK18" i="38"/>
  <c r="AK18" i="39"/>
  <c r="BA18" i="39"/>
  <c r="BQ18" i="39"/>
  <c r="AP18" i="40"/>
  <c r="BF18" i="40"/>
  <c r="AV18" i="41"/>
  <c r="BL18" i="41"/>
  <c r="AK18" i="42"/>
  <c r="BA18" i="42"/>
  <c r="BQ18" i="42"/>
  <c r="AQ18" i="43"/>
  <c r="BG18" i="43"/>
  <c r="AW18" i="44"/>
  <c r="BM18" i="44"/>
  <c r="AL18" i="45"/>
  <c r="BB18" i="45"/>
  <c r="AQ18" i="46"/>
  <c r="BG18" i="46"/>
  <c r="AW18" i="47"/>
  <c r="BM18" i="47"/>
  <c r="BG18" i="37"/>
  <c r="AV18" i="38"/>
  <c r="AL18" i="39"/>
  <c r="AQ18" i="40"/>
  <c r="BM18" i="41"/>
  <c r="AL18" i="42"/>
  <c r="BN18" i="44"/>
  <c r="BC18" i="45"/>
  <c r="AR18" i="46"/>
  <c r="BN18" i="47"/>
  <c r="AV18" i="26"/>
  <c r="BL18" i="26"/>
  <c r="AO18" i="37"/>
  <c r="BE18" i="37"/>
  <c r="AT18" i="38"/>
  <c r="BJ18" i="38"/>
  <c r="AJ18" i="39"/>
  <c r="AZ18" i="39"/>
  <c r="BP18" i="39"/>
  <c r="AO18" i="40"/>
  <c r="BE18" i="40"/>
  <c r="AU18" i="41"/>
  <c r="BK18" i="41"/>
  <c r="AJ18" i="42"/>
  <c r="BP18" i="42"/>
  <c r="AP18" i="43"/>
  <c r="BF18" i="43"/>
  <c r="AV18" i="44"/>
  <c r="BL18" i="44"/>
  <c r="AK18" i="45"/>
  <c r="BA18" i="45"/>
  <c r="BQ18" i="45"/>
  <c r="AP18" i="46"/>
  <c r="BF18" i="46"/>
  <c r="AV18" i="47"/>
  <c r="BL18" i="47"/>
  <c r="AQ18" i="37"/>
  <c r="BL18" i="38"/>
  <c r="BB18" i="39"/>
  <c r="BG18" i="40"/>
  <c r="AW18" i="41"/>
  <c r="BB18" i="42"/>
  <c r="AR18" i="43"/>
  <c r="BH18" i="43"/>
  <c r="AX18" i="44"/>
  <c r="AM18" i="45"/>
  <c r="BH18" i="46"/>
  <c r="AL18" i="26"/>
  <c r="AU18" i="26"/>
  <c r="AZ18" i="42"/>
  <c r="BN18" i="38"/>
  <c r="BD18" i="39"/>
  <c r="BO18" i="41"/>
  <c r="AU18" i="37"/>
  <c r="AJ18" i="38"/>
  <c r="BP18" i="38"/>
  <c r="BF18" i="39"/>
  <c r="BA18" i="41"/>
  <c r="AP18" i="42"/>
  <c r="AL18" i="44"/>
  <c r="BL18" i="46"/>
  <c r="AV18" i="37"/>
  <c r="BL18" i="37"/>
  <c r="BQ18" i="38"/>
  <c r="BG18" i="39"/>
  <c r="AV18" i="40"/>
  <c r="AL18" i="41"/>
  <c r="AQ18" i="42"/>
  <c r="BG18" i="42"/>
  <c r="BM18" i="43"/>
  <c r="AM18" i="44"/>
  <c r="BC18" i="44"/>
  <c r="AR18" i="45"/>
  <c r="BH18" i="45"/>
  <c r="AW18" i="46"/>
  <c r="BM18" i="46"/>
  <c r="AM18" i="47"/>
  <c r="BC18" i="47"/>
  <c r="AR18" i="37"/>
  <c r="AW18" i="38"/>
  <c r="BC18" i="39"/>
  <c r="BH18" i="40"/>
  <c r="AM18" i="42"/>
  <c r="AS18" i="43"/>
  <c r="AY18" i="47"/>
  <c r="AZ18" i="47"/>
  <c r="AT18" i="37"/>
  <c r="BJ18" i="37"/>
  <c r="AI18" i="38"/>
  <c r="AY18" i="38"/>
  <c r="BO18" i="38"/>
  <c r="AO18" i="39"/>
  <c r="BE18" i="39"/>
  <c r="AT18" i="40"/>
  <c r="BJ18" i="40"/>
  <c r="AJ18" i="41"/>
  <c r="BP18" i="41"/>
  <c r="BE18" i="42"/>
  <c r="BK18" i="43"/>
  <c r="AK18" i="47"/>
  <c r="BQ18" i="47"/>
  <c r="BK18" i="37"/>
  <c r="AZ18" i="38"/>
  <c r="AP18" i="39"/>
  <c r="BK18" i="40"/>
  <c r="AK18" i="41"/>
  <c r="BQ18" i="41"/>
  <c r="BF18" i="42"/>
  <c r="BB18" i="47"/>
  <c r="AQ18" i="39"/>
  <c r="BL18" i="40"/>
  <c r="BB18" i="41"/>
  <c r="BH18" i="37"/>
  <c r="BM18" i="38"/>
  <c r="AM18" i="39"/>
  <c r="AR18" i="40"/>
  <c r="AX18" i="41"/>
  <c r="BN18" i="41"/>
  <c r="BC18" i="42"/>
  <c r="BI18" i="43"/>
  <c r="AI18" i="44"/>
  <c r="AY18" i="44"/>
  <c r="BO18" i="44"/>
  <c r="AN18" i="45"/>
  <c r="AS18" i="46"/>
  <c r="BI18" i="46"/>
  <c r="AI18" i="47"/>
  <c r="BO18" i="47"/>
  <c r="AX18" i="38"/>
  <c r="AS18" i="40"/>
  <c r="AY18" i="41"/>
  <c r="AN18" i="42"/>
  <c r="BD18" i="42"/>
  <c r="AT18" i="43"/>
  <c r="BJ18" i="43"/>
  <c r="AJ18" i="44"/>
  <c r="AZ18" i="44"/>
  <c r="BP18" i="44"/>
  <c r="AO18" i="45"/>
  <c r="BE18" i="45"/>
  <c r="AT18" i="46"/>
  <c r="BJ18" i="46"/>
  <c r="AJ18" i="47"/>
  <c r="BP18" i="47"/>
  <c r="AZ18" i="41"/>
  <c r="AO18" i="42"/>
  <c r="AU18" i="43"/>
  <c r="AK18" i="44"/>
  <c r="BF18" i="45"/>
  <c r="AU18" i="46"/>
  <c r="BA18" i="47"/>
  <c r="AW18" i="37"/>
  <c r="BM18" i="37"/>
  <c r="AL18" i="38"/>
  <c r="BB18" i="38"/>
  <c r="AR18" i="39"/>
  <c r="BH18" i="39"/>
  <c r="AW18" i="40"/>
  <c r="BM18" i="40"/>
  <c r="AM18" i="41"/>
  <c r="BC18" i="41"/>
  <c r="AR18" i="42"/>
  <c r="AX18" i="43"/>
  <c r="BN18" i="43"/>
  <c r="AN18" i="44"/>
  <c r="BD18" i="44"/>
  <c r="AS18" i="45"/>
  <c r="BI18" i="45"/>
  <c r="AX18" i="46"/>
  <c r="BN18" i="46"/>
  <c r="AN18" i="47"/>
  <c r="BD18" i="47"/>
  <c r="AX18" i="37"/>
  <c r="BN18" i="37"/>
  <c r="AM18" i="38"/>
  <c r="BC18" i="38"/>
  <c r="AS18" i="39"/>
  <c r="BI18" i="39"/>
  <c r="AX18" i="40"/>
  <c r="BN18" i="40"/>
  <c r="AN18" i="41"/>
  <c r="BD18" i="41"/>
  <c r="AS18" i="42"/>
  <c r="BI18" i="42"/>
  <c r="AI18" i="43"/>
  <c r="AY18" i="43"/>
  <c r="BO18" i="43"/>
  <c r="AO18" i="44"/>
  <c r="BE18" i="44"/>
  <c r="AT18" i="45"/>
  <c r="BJ18" i="45"/>
  <c r="AI18" i="46"/>
  <c r="AY18" i="46"/>
  <c r="BO18" i="46"/>
  <c r="AO18" i="47"/>
  <c r="BE18" i="47"/>
  <c r="AI18" i="37"/>
  <c r="AY18" i="37"/>
  <c r="BO18" i="37"/>
  <c r="AN18" i="38"/>
  <c r="BD18" i="38"/>
  <c r="AT18" i="39"/>
  <c r="BJ18" i="39"/>
  <c r="AI18" i="40"/>
  <c r="AY18" i="40"/>
  <c r="BO18" i="40"/>
  <c r="AO18" i="41"/>
  <c r="BE18" i="41"/>
  <c r="AT18" i="42"/>
  <c r="BJ18" i="42"/>
  <c r="AJ18" i="43"/>
  <c r="AZ18" i="43"/>
  <c r="BP18" i="43"/>
  <c r="AP18" i="44"/>
  <c r="BF18" i="44"/>
  <c r="AU18" i="45"/>
  <c r="S12" i="16"/>
  <c r="AW18" i="26"/>
  <c r="BM18" i="26"/>
  <c r="AX18" i="26"/>
  <c r="BN18" i="26"/>
  <c r="AI18" i="26"/>
  <c r="AY18" i="26"/>
  <c r="BO18" i="26"/>
  <c r="AJ18" i="26"/>
  <c r="AZ18" i="26"/>
  <c r="BP18" i="26"/>
  <c r="AK18" i="26"/>
  <c r="BA18" i="26"/>
  <c r="BQ18" i="26"/>
  <c r="BK18" i="45"/>
  <c r="AJ18" i="46"/>
  <c r="AZ18" i="46"/>
  <c r="BP18" i="46"/>
  <c r="AP18" i="47"/>
  <c r="BF18" i="47"/>
  <c r="AO18" i="26"/>
  <c r="AZ18" i="37"/>
  <c r="AO18" i="38"/>
  <c r="AJ18" i="40"/>
  <c r="AK18" i="43"/>
  <c r="BA18" i="43"/>
  <c r="BQ18" i="43"/>
  <c r="AQ18" i="44"/>
  <c r="BG18" i="44"/>
  <c r="AV18" i="45"/>
  <c r="BL18" i="45"/>
  <c r="AK18" i="46"/>
  <c r="BA18" i="46"/>
  <c r="BQ18" i="46"/>
  <c r="AQ18" i="47"/>
  <c r="BG18" i="47"/>
  <c r="AP18" i="26"/>
  <c r="BF18" i="26"/>
  <c r="AK18" i="37"/>
  <c r="BA18" i="37"/>
  <c r="BQ18" i="37"/>
  <c r="AP18" i="38"/>
  <c r="BF18" i="38"/>
  <c r="AV18" i="39"/>
  <c r="BL18" i="39"/>
  <c r="AK18" i="40"/>
  <c r="BA18" i="40"/>
  <c r="BQ18" i="40"/>
  <c r="AQ18" i="41"/>
  <c r="BG18" i="41"/>
  <c r="AV18" i="42"/>
  <c r="BL18" i="42"/>
  <c r="AL18" i="43"/>
  <c r="BB18" i="43"/>
  <c r="AR18" i="44"/>
  <c r="BH18" i="44"/>
  <c r="AW18" i="45"/>
  <c r="BM18" i="45"/>
  <c r="BB18" i="46"/>
  <c r="AR18" i="47"/>
  <c r="BH18" i="47"/>
  <c r="S21" i="16"/>
  <c r="BG18" i="38"/>
  <c r="AW18" i="39"/>
  <c r="BM18" i="39"/>
  <c r="AL18" i="40"/>
  <c r="BB18" i="40"/>
  <c r="BH18" i="41"/>
  <c r="AW18" i="42"/>
  <c r="BM18" i="42"/>
  <c r="BC18" i="43"/>
  <c r="BI18" i="44"/>
  <c r="AR18" i="26"/>
  <c r="BH18" i="26"/>
  <c r="AM18" i="37"/>
  <c r="BC18" i="37"/>
  <c r="BH18" i="38"/>
  <c r="AX18" i="39"/>
  <c r="BN18" i="39"/>
  <c r="AM18" i="40"/>
  <c r="BC18" i="40"/>
  <c r="AS18" i="41"/>
  <c r="BI18" i="41"/>
  <c r="AX18" i="42"/>
  <c r="BN18" i="42"/>
  <c r="AN18" i="43"/>
  <c r="BD18" i="43"/>
  <c r="AT18" i="44"/>
  <c r="BJ18" i="44"/>
  <c r="AI18" i="45"/>
  <c r="AY18" i="45"/>
  <c r="BO18" i="45"/>
  <c r="AN18" i="46"/>
  <c r="BD18" i="46"/>
  <c r="BJ18" i="47"/>
  <c r="BE18" i="26"/>
  <c r="AJ18" i="37"/>
  <c r="BP18" i="37"/>
  <c r="BE18" i="38"/>
  <c r="AU18" i="39"/>
  <c r="BK18" i="39"/>
  <c r="AZ18" i="40"/>
  <c r="BP18" i="40"/>
  <c r="AP18" i="41"/>
  <c r="BF18" i="41"/>
  <c r="AU18" i="42"/>
  <c r="BK18" i="42"/>
  <c r="AQ18" i="26"/>
  <c r="BG18" i="26"/>
  <c r="AL18" i="37"/>
  <c r="BB18" i="37"/>
  <c r="AQ18" i="38"/>
  <c r="AR18" i="41"/>
  <c r="AM18" i="43"/>
  <c r="AS18" i="44"/>
  <c r="AX18" i="45"/>
  <c r="BN18" i="45"/>
  <c r="AM18" i="46"/>
  <c r="BC18" i="46"/>
  <c r="AS18" i="47"/>
  <c r="BI18" i="47"/>
  <c r="AS18" i="26"/>
  <c r="BI18" i="26"/>
  <c r="AN18" i="37"/>
  <c r="BD18" i="37"/>
  <c r="AS18" i="38"/>
  <c r="BI18" i="38"/>
  <c r="AI18" i="39"/>
  <c r="AY18" i="39"/>
  <c r="BO18" i="39"/>
  <c r="AN18" i="40"/>
  <c r="BD18" i="40"/>
  <c r="AT18" i="41"/>
  <c r="BJ18" i="41"/>
  <c r="AY18" i="42"/>
  <c r="BO18" i="42"/>
  <c r="AO18" i="43"/>
  <c r="BE18" i="43"/>
  <c r="AU18" i="44"/>
  <c r="BK18" i="44"/>
  <c r="AJ18" i="45"/>
  <c r="AZ18" i="45"/>
  <c r="AO18" i="46"/>
  <c r="BE18" i="46"/>
  <c r="AU18" i="47"/>
  <c r="BK18" i="47"/>
  <c r="S201" i="21"/>
  <c r="S160" i="21"/>
  <c r="S251" i="21"/>
  <c r="S334" i="21"/>
  <c r="S142" i="21"/>
  <c r="S265" i="21"/>
  <c r="S352" i="21"/>
  <c r="S224" i="21"/>
  <c r="S315" i="21"/>
  <c r="S123" i="21"/>
  <c r="S206" i="21"/>
  <c r="S329" i="21"/>
  <c r="S137" i="21"/>
  <c r="S288" i="21"/>
  <c r="S96" i="21"/>
  <c r="S187" i="21"/>
  <c r="S270" i="21"/>
  <c r="H44" i="44" s="1"/>
  <c r="S78" i="21"/>
  <c r="S253" i="21"/>
  <c r="L29" i="44" s="1"/>
  <c r="S348" i="21"/>
  <c r="S204" i="21"/>
  <c r="S303" i="21"/>
  <c r="S119" i="21"/>
  <c r="S250" i="21"/>
  <c r="I29" i="44" s="1"/>
  <c r="S66" i="21"/>
  <c r="S18" i="21"/>
  <c r="S15" i="21"/>
  <c r="S7" i="21"/>
  <c r="S152" i="21"/>
  <c r="S53" i="21"/>
  <c r="S3" i="21"/>
  <c r="S247" i="21"/>
  <c r="F29" i="44" s="1"/>
  <c r="S133" i="21"/>
  <c r="S76" i="21"/>
  <c r="S129" i="21"/>
  <c r="S72" i="21"/>
  <c r="S262" i="21"/>
  <c r="G39" i="44" s="1"/>
  <c r="S30" i="21"/>
  <c r="S59" i="21"/>
  <c r="S307" i="21"/>
  <c r="S249" i="21"/>
  <c r="S344" i="21"/>
  <c r="S200" i="21"/>
  <c r="S299" i="21"/>
  <c r="S115" i="21"/>
  <c r="S246" i="21"/>
  <c r="L24" i="44" s="1"/>
  <c r="S62" i="21"/>
  <c r="S14" i="21"/>
  <c r="S11" i="21"/>
  <c r="S245" i="21"/>
  <c r="S340" i="21"/>
  <c r="S156" i="21"/>
  <c r="S295" i="21"/>
  <c r="S111" i="21"/>
  <c r="S202" i="21"/>
  <c r="S57" i="21"/>
  <c r="S60" i="21"/>
  <c r="S241" i="21"/>
  <c r="S336" i="21"/>
  <c r="S291" i="21"/>
  <c r="S107" i="21"/>
  <c r="S198" i="21"/>
  <c r="S56" i="21"/>
  <c r="S197" i="21"/>
  <c r="S332" i="21"/>
  <c r="S148" i="21"/>
  <c r="S103" i="21"/>
  <c r="S194" i="21"/>
  <c r="S13" i="21"/>
  <c r="S52" i="21"/>
  <c r="S177" i="21"/>
  <c r="S227" i="21"/>
  <c r="S134" i="21"/>
  <c r="S80" i="21"/>
  <c r="S317" i="21"/>
  <c r="S268" i="21"/>
  <c r="F44" i="44" s="1"/>
  <c r="S367" i="21"/>
  <c r="S314" i="21"/>
  <c r="S130" i="21"/>
  <c r="S179" i="21"/>
  <c r="S38" i="21"/>
  <c r="S171" i="21"/>
  <c r="S118" i="21"/>
  <c r="S64" i="21"/>
  <c r="S261" i="21"/>
  <c r="S212" i="21"/>
  <c r="S167" i="21"/>
  <c r="S74" i="21"/>
  <c r="S113" i="21"/>
  <c r="S22" i="21"/>
  <c r="S193" i="21"/>
  <c r="S328" i="21"/>
  <c r="S144" i="21"/>
  <c r="S243" i="21"/>
  <c r="S99" i="21"/>
  <c r="S190" i="21"/>
  <c r="S9" i="21"/>
  <c r="S48" i="21"/>
  <c r="S61" i="21"/>
  <c r="S189" i="21"/>
  <c r="S284" i="21"/>
  <c r="S140" i="21"/>
  <c r="S239" i="21"/>
  <c r="S330" i="21"/>
  <c r="S186" i="21"/>
  <c r="S5" i="21"/>
  <c r="S44" i="21"/>
  <c r="S185" i="21"/>
  <c r="S280" i="21"/>
  <c r="S136" i="21"/>
  <c r="S235" i="21"/>
  <c r="S326" i="21"/>
  <c r="S182" i="21"/>
  <c r="S91" i="21"/>
  <c r="S40" i="21"/>
  <c r="S325" i="21"/>
  <c r="S181" i="21"/>
  <c r="S276" i="21"/>
  <c r="S92" i="21"/>
  <c r="S231" i="21"/>
  <c r="S322" i="21"/>
  <c r="S138" i="21"/>
  <c r="S87" i="21"/>
  <c r="S36" i="21"/>
  <c r="S321" i="21"/>
  <c r="S272" i="21"/>
  <c r="J44" i="44" s="1"/>
  <c r="S88" i="21"/>
  <c r="S318" i="21"/>
  <c r="S83" i="21"/>
  <c r="S183" i="21"/>
  <c r="S79" i="21"/>
  <c r="S313" i="21"/>
  <c r="S264" i="21"/>
  <c r="S363" i="21"/>
  <c r="S310" i="21"/>
  <c r="S126" i="21"/>
  <c r="S117" i="21"/>
  <c r="S311" i="21"/>
  <c r="S258" i="21"/>
  <c r="S26" i="21"/>
  <c r="S257" i="21"/>
  <c r="I34" i="44" s="1"/>
  <c r="S208" i="21"/>
  <c r="S163" i="21"/>
  <c r="S254" i="21"/>
  <c r="F34" i="44" s="1"/>
  <c r="S70" i="21"/>
  <c r="S55" i="21"/>
  <c r="S309" i="21"/>
  <c r="S125" i="21"/>
  <c r="S220" i="21"/>
  <c r="S359" i="21"/>
  <c r="S175" i="21"/>
  <c r="S266" i="21"/>
  <c r="K39" i="44" s="1"/>
  <c r="S122" i="21"/>
  <c r="S34" i="21"/>
  <c r="S68" i="21"/>
  <c r="S305" i="21"/>
  <c r="S121" i="21"/>
  <c r="S216" i="21"/>
  <c r="S355" i="21"/>
  <c r="S365" i="21"/>
  <c r="S281" i="21"/>
  <c r="S19" i="21"/>
  <c r="S42" i="21"/>
  <c r="S82" i="21"/>
  <c r="S274" i="21"/>
  <c r="L44" i="44" s="1"/>
  <c r="S191" i="21"/>
  <c r="S100" i="21"/>
  <c r="S292" i="21"/>
  <c r="S141" i="21"/>
  <c r="S269" i="21"/>
  <c r="G44" i="44" s="1"/>
  <c r="S333" i="21"/>
  <c r="S4" i="21"/>
  <c r="S21" i="21"/>
  <c r="S214" i="21"/>
  <c r="S342" i="21"/>
  <c r="S259" i="21"/>
  <c r="K34" i="44" s="1"/>
  <c r="S323" i="21"/>
  <c r="S168" i="21"/>
  <c r="S296" i="21"/>
  <c r="S360" i="21"/>
  <c r="S209" i="21"/>
  <c r="S337" i="21"/>
  <c r="S27" i="21"/>
  <c r="S50" i="21"/>
  <c r="S90" i="21"/>
  <c r="S282" i="21"/>
  <c r="S135" i="21"/>
  <c r="S263" i="21"/>
  <c r="H39" i="44" s="1"/>
  <c r="S108" i="21"/>
  <c r="S236" i="21"/>
  <c r="S364" i="21"/>
  <c r="S149" i="21"/>
  <c r="S213" i="21"/>
  <c r="S341" i="21"/>
  <c r="S12" i="21"/>
  <c r="S54" i="21"/>
  <c r="S158" i="21"/>
  <c r="S350" i="21"/>
  <c r="S203" i="21"/>
  <c r="S112" i="21"/>
  <c r="S304" i="21"/>
  <c r="S217" i="21"/>
  <c r="S345" i="21"/>
  <c r="S35" i="21"/>
  <c r="S58" i="21"/>
  <c r="S162" i="21"/>
  <c r="S354" i="21"/>
  <c r="S207" i="21"/>
  <c r="S116" i="21"/>
  <c r="S308" i="21"/>
  <c r="S157" i="21"/>
  <c r="S349" i="21"/>
  <c r="S19" i="16"/>
  <c r="S85" i="21"/>
  <c r="S102" i="21"/>
  <c r="S294" i="21"/>
  <c r="S211" i="21"/>
  <c r="S120" i="21"/>
  <c r="S312" i="21"/>
  <c r="S225" i="21"/>
  <c r="S89" i="21"/>
  <c r="S41" i="21"/>
  <c r="S170" i="21"/>
  <c r="S234" i="21"/>
  <c r="S362" i="21"/>
  <c r="S151" i="21"/>
  <c r="S215" i="21"/>
  <c r="S279" i="21"/>
  <c r="S343" i="21"/>
  <c r="S124" i="21"/>
  <c r="S188" i="21"/>
  <c r="S252" i="21"/>
  <c r="S316" i="21"/>
  <c r="S101" i="21"/>
  <c r="S165" i="21"/>
  <c r="S229" i="21"/>
  <c r="S293" i="21"/>
  <c r="S357" i="21"/>
  <c r="S15" i="16"/>
  <c r="N15" i="16" s="1"/>
  <c r="S84" i="21"/>
  <c r="S17" i="21"/>
  <c r="S210" i="21"/>
  <c r="S127" i="21"/>
  <c r="S319" i="21"/>
  <c r="S228" i="21"/>
  <c r="S205" i="21"/>
  <c r="S23" i="21"/>
  <c r="S46" i="21"/>
  <c r="S150" i="21"/>
  <c r="S131" i="21"/>
  <c r="S273" i="21"/>
  <c r="K44" i="44" s="1"/>
  <c r="S8" i="21"/>
  <c r="S25" i="21"/>
  <c r="S218" i="21"/>
  <c r="S346" i="21"/>
  <c r="S327" i="21"/>
  <c r="S172" i="21"/>
  <c r="S300" i="21"/>
  <c r="S277" i="21"/>
  <c r="S31" i="21"/>
  <c r="S77" i="21"/>
  <c r="S94" i="21"/>
  <c r="S286" i="21"/>
  <c r="S267" i="21"/>
  <c r="S240" i="21"/>
  <c r="S81" i="21"/>
  <c r="S98" i="21"/>
  <c r="S290" i="21"/>
  <c r="S271" i="21"/>
  <c r="I44" i="44" s="1"/>
  <c r="S180" i="21"/>
  <c r="S244" i="21"/>
  <c r="S93" i="21"/>
  <c r="S285" i="21"/>
  <c r="S20" i="21"/>
  <c r="S37" i="21"/>
  <c r="S230" i="21"/>
  <c r="S147" i="21"/>
  <c r="S339" i="21"/>
  <c r="S248" i="21"/>
  <c r="S161" i="21"/>
  <c r="S353" i="21"/>
  <c r="S24" i="21"/>
  <c r="S47" i="21"/>
  <c r="S28" i="21"/>
  <c r="S6" i="21"/>
  <c r="S71" i="21"/>
  <c r="S45" i="21"/>
  <c r="S110" i="21"/>
  <c r="S174" i="21"/>
  <c r="S238" i="21"/>
  <c r="S302" i="21"/>
  <c r="S366" i="21"/>
  <c r="S155" i="21"/>
  <c r="S219" i="21"/>
  <c r="S283" i="21"/>
  <c r="S347" i="21"/>
  <c r="S128" i="21"/>
  <c r="S192" i="21"/>
  <c r="S256" i="21"/>
  <c r="H34" i="44" s="1"/>
  <c r="S320" i="21"/>
  <c r="S105" i="21"/>
  <c r="S169" i="21"/>
  <c r="S233" i="21"/>
  <c r="S297" i="21"/>
  <c r="S361" i="21"/>
  <c r="S65" i="21"/>
  <c r="S146" i="21"/>
  <c r="S338" i="21"/>
  <c r="S255" i="21"/>
  <c r="G34" i="44" s="1"/>
  <c r="S164" i="21"/>
  <c r="S356" i="21"/>
  <c r="S69" i="21"/>
  <c r="S86" i="21"/>
  <c r="S278" i="21"/>
  <c r="S195" i="21"/>
  <c r="S104" i="21"/>
  <c r="S232" i="21"/>
  <c r="S145" i="21"/>
  <c r="S73" i="21"/>
  <c r="S154" i="21"/>
  <c r="S199" i="21"/>
  <c r="S29" i="21"/>
  <c r="S222" i="21"/>
  <c r="S139" i="21"/>
  <c r="S331" i="21"/>
  <c r="S176" i="21"/>
  <c r="S2" i="21"/>
  <c r="S153" i="21"/>
  <c r="S16" i="21"/>
  <c r="S33" i="21"/>
  <c r="S226" i="21"/>
  <c r="S143" i="21"/>
  <c r="S335" i="21"/>
  <c r="S221" i="21"/>
  <c r="S39" i="21"/>
  <c r="S63" i="21"/>
  <c r="S166" i="21"/>
  <c r="S358" i="21"/>
  <c r="S275" i="21"/>
  <c r="S184" i="21"/>
  <c r="S97" i="21"/>
  <c r="S289" i="21"/>
  <c r="S43" i="21"/>
  <c r="S67" i="21"/>
  <c r="S106" i="21"/>
  <c r="S298" i="21"/>
  <c r="S51" i="21"/>
  <c r="S32" i="21"/>
  <c r="S10" i="21"/>
  <c r="S75" i="21"/>
  <c r="S49" i="21"/>
  <c r="S114" i="21"/>
  <c r="S178" i="21"/>
  <c r="S242" i="21"/>
  <c r="S306" i="21"/>
  <c r="S95" i="21"/>
  <c r="S159" i="21"/>
  <c r="S223" i="21"/>
  <c r="S287" i="21"/>
  <c r="S351" i="21"/>
  <c r="S132" i="21"/>
  <c r="S196" i="21"/>
  <c r="S260" i="21"/>
  <c r="S324" i="21"/>
  <c r="S109" i="21"/>
  <c r="S173" i="21"/>
  <c r="S237" i="21"/>
  <c r="S301" i="21"/>
  <c r="S13" i="16"/>
  <c r="J26" i="44"/>
  <c r="J24" i="44"/>
  <c r="AD15" i="36"/>
  <c r="AC14" i="36"/>
  <c r="J4" i="48"/>
  <c r="G4" i="48"/>
  <c r="H5" i="48"/>
  <c r="L31" i="44"/>
  <c r="J46" i="44"/>
  <c r="N45" i="44"/>
  <c r="K51" i="44"/>
  <c r="K50" i="44"/>
  <c r="H51" i="44"/>
  <c r="H49" i="44"/>
  <c r="X22" i="44"/>
  <c r="AD21" i="44"/>
  <c r="F36" i="44"/>
  <c r="J29" i="44"/>
  <c r="I49" i="44"/>
  <c r="L49" i="44"/>
  <c r="K24" i="44"/>
  <c r="J25" i="44"/>
  <c r="H50" i="44"/>
  <c r="W18" i="44"/>
  <c r="H27" i="44" a="1"/>
  <c r="H27" i="44" s="1"/>
  <c r="F22" i="44" a="1"/>
  <c r="F22" i="44" s="1"/>
  <c r="L37" i="44" a="1"/>
  <c r="L37" i="44" s="1"/>
  <c r="K27" i="44" a="1"/>
  <c r="K27" i="44" s="1"/>
  <c r="K31" i="44" s="1"/>
  <c r="I37" i="44" a="1"/>
  <c r="I37" i="44" s="1"/>
  <c r="I41" i="44" s="1"/>
  <c r="AD19" i="44"/>
  <c r="AE19" i="44" s="1"/>
  <c r="AE20" i="44" s="1"/>
  <c r="H22" i="44" a="1"/>
  <c r="H22" i="44" s="1"/>
  <c r="H24" i="44" s="1"/>
  <c r="F37" i="44" a="1"/>
  <c r="F37" i="44" s="1"/>
  <c r="L32" i="44" a="1"/>
  <c r="L32" i="44" s="1"/>
  <c r="J37" i="44" a="1"/>
  <c r="J37" i="44" s="1"/>
  <c r="AA67" i="16"/>
  <c r="AA68" i="16"/>
  <c r="AA66" i="50"/>
  <c r="C1" i="45"/>
  <c r="J32" i="44" a="1"/>
  <c r="J32" i="44" s="1"/>
  <c r="G27" i="44" a="1"/>
  <c r="G27" i="44" s="1"/>
  <c r="F47" i="44" a="1"/>
  <c r="F47" i="44" s="1"/>
  <c r="AC13" i="36"/>
  <c r="V12" i="16"/>
  <c r="S14" i="16"/>
  <c r="S18" i="16"/>
  <c r="S22" i="16"/>
  <c r="X61" i="16"/>
  <c r="X62" i="16"/>
  <c r="X63" i="16" s="1"/>
  <c r="X64" i="16" s="1"/>
  <c r="X65" i="16" s="1"/>
  <c r="X66" i="16" s="1"/>
  <c r="X67" i="16" s="1"/>
  <c r="X68" i="16" s="1"/>
  <c r="X69" i="16" s="1"/>
  <c r="X70" i="16" s="1"/>
  <c r="C17" i="50"/>
  <c r="V11" i="16"/>
  <c r="Q23" i="16"/>
  <c r="C16" i="50"/>
  <c r="S16" i="16"/>
  <c r="N16" i="16" s="1"/>
  <c r="S17" i="16"/>
  <c r="C13" i="50"/>
  <c r="N40" i="42"/>
  <c r="R23" i="16"/>
  <c r="S11" i="16"/>
  <c r="S20" i="16"/>
  <c r="C25" i="16"/>
  <c r="P19" i="16" l="1"/>
  <c r="P22" i="16"/>
  <c r="P14" i="16"/>
  <c r="P12" i="16"/>
  <c r="P21" i="16"/>
  <c r="U21" i="16" s="1"/>
  <c r="P18" i="16"/>
  <c r="AE21" i="44"/>
  <c r="P20" i="16"/>
  <c r="P17" i="16"/>
  <c r="F51" i="44"/>
  <c r="N50" i="44"/>
  <c r="G29" i="44"/>
  <c r="G31" i="44"/>
  <c r="N30" i="44"/>
  <c r="H6" i="48"/>
  <c r="G5" i="48"/>
  <c r="J5" i="48"/>
  <c r="H31" i="44"/>
  <c r="H29" i="44"/>
  <c r="J36" i="44"/>
  <c r="J34" i="44"/>
  <c r="I39" i="44"/>
  <c r="K22" i="45" a="1"/>
  <c r="K22" i="45" s="1"/>
  <c r="K26" i="45" s="1"/>
  <c r="K42" i="45" a="1"/>
  <c r="K42" i="45" s="1"/>
  <c r="K46" i="45" s="1"/>
  <c r="F32" i="45" a="1"/>
  <c r="F32" i="45" s="1"/>
  <c r="G47" i="45" a="1"/>
  <c r="G47" i="45" s="1"/>
  <c r="G51" i="45" s="1"/>
  <c r="H27" i="45" a="1"/>
  <c r="H27" i="45" s="1"/>
  <c r="H31" i="45" s="1"/>
  <c r="L32" i="45" a="1"/>
  <c r="L32" i="45" s="1"/>
  <c r="L36" i="45" s="1"/>
  <c r="I32" i="45" a="1"/>
  <c r="I32" i="45" s="1"/>
  <c r="I36" i="45" s="1"/>
  <c r="J32" i="45" a="1"/>
  <c r="J32" i="45" s="1"/>
  <c r="J36" i="45" s="1"/>
  <c r="F27" i="45" a="1"/>
  <c r="F27" i="45" s="1"/>
  <c r="H22" i="45" a="1"/>
  <c r="H22" i="45" s="1"/>
  <c r="H26" i="45" s="1"/>
  <c r="L37" i="45" a="1"/>
  <c r="L37" i="45" s="1"/>
  <c r="L41" i="45" s="1"/>
  <c r="K32" i="45" a="1"/>
  <c r="K32" i="45" s="1"/>
  <c r="K36" i="45" s="1"/>
  <c r="F37" i="45" a="1"/>
  <c r="F37" i="45" s="1"/>
  <c r="F41" i="45" s="1"/>
  <c r="X18" i="45"/>
  <c r="X20" i="45" s="1"/>
  <c r="F47" i="45" a="1"/>
  <c r="F47" i="45" s="1"/>
  <c r="G32" i="45" a="1"/>
  <c r="G32" i="45" s="1"/>
  <c r="G36" i="45" s="1"/>
  <c r="K27" i="45" a="1"/>
  <c r="K27" i="45" s="1"/>
  <c r="K31" i="45" s="1"/>
  <c r="J42" i="45" a="1"/>
  <c r="J42" i="45" s="1"/>
  <c r="J46" i="45" s="1"/>
  <c r="G42" i="45" a="1"/>
  <c r="G42" i="45" s="1"/>
  <c r="G46" i="45" s="1"/>
  <c r="L42" i="45" a="1"/>
  <c r="L42" i="45" s="1"/>
  <c r="L46" i="45" s="1"/>
  <c r="H42" i="45" a="1"/>
  <c r="H42" i="45" s="1"/>
  <c r="H46" i="45" s="1"/>
  <c r="K37" i="45" a="1"/>
  <c r="K37" i="45" s="1"/>
  <c r="K41" i="45" s="1"/>
  <c r="I37" i="45" a="1"/>
  <c r="I37" i="45" s="1"/>
  <c r="I41" i="45" s="1"/>
  <c r="L47" i="45" a="1"/>
  <c r="L47" i="45" s="1"/>
  <c r="L51" i="45" s="1"/>
  <c r="J47" i="45" a="1"/>
  <c r="J47" i="45" s="1"/>
  <c r="J51" i="45" s="1"/>
  <c r="H47" i="45" a="1"/>
  <c r="H47" i="45" s="1"/>
  <c r="H51" i="45" s="1"/>
  <c r="H37" i="45" a="1"/>
  <c r="H37" i="45" s="1"/>
  <c r="H41" i="45" s="1"/>
  <c r="D2" i="45"/>
  <c r="J37" i="45" a="1"/>
  <c r="J37" i="45" s="1"/>
  <c r="J41" i="45" s="1"/>
  <c r="AD19" i="45"/>
  <c r="AE19" i="45" s="1"/>
  <c r="H32" i="45" a="1"/>
  <c r="H32" i="45" s="1"/>
  <c r="H36" i="45" s="1"/>
  <c r="G27" i="45" a="1"/>
  <c r="G27" i="45" s="1"/>
  <c r="G31" i="45" s="1"/>
  <c r="K47" i="45" a="1"/>
  <c r="K47" i="45" s="1"/>
  <c r="K51" i="45" s="1"/>
  <c r="G22" i="45" a="1"/>
  <c r="G22" i="45" s="1"/>
  <c r="G26" i="45" s="1"/>
  <c r="I22" i="45" a="1"/>
  <c r="I22" i="45" s="1"/>
  <c r="I26" i="45" s="1"/>
  <c r="I42" i="45" a="1"/>
  <c r="I42" i="45" s="1"/>
  <c r="I46" i="45" s="1"/>
  <c r="L22" i="45" a="1"/>
  <c r="L22" i="45" s="1"/>
  <c r="L26" i="45" s="1"/>
  <c r="G37" i="45" a="1"/>
  <c r="G37" i="45" s="1"/>
  <c r="G41" i="45" s="1"/>
  <c r="J27" i="45" a="1"/>
  <c r="J27" i="45" s="1"/>
  <c r="J31" i="45" s="1"/>
  <c r="F22" i="45" a="1"/>
  <c r="F22" i="45" s="1"/>
  <c r="L27" i="45" a="1"/>
  <c r="L27" i="45" s="1"/>
  <c r="L31" i="45" s="1"/>
  <c r="I47" i="45" a="1"/>
  <c r="I47" i="45" s="1"/>
  <c r="I51" i="45" s="1"/>
  <c r="F42" i="45" a="1"/>
  <c r="F42" i="45" s="1"/>
  <c r="I27" i="45" a="1"/>
  <c r="I27" i="45" s="1"/>
  <c r="I31" i="45" s="1"/>
  <c r="J22" i="45" a="1"/>
  <c r="J22" i="45" s="1"/>
  <c r="J26" i="45" s="1"/>
  <c r="K29" i="44"/>
  <c r="C1" i="46"/>
  <c r="L41" i="44"/>
  <c r="L39" i="44"/>
  <c r="AA67" i="50"/>
  <c r="J41" i="44"/>
  <c r="J39" i="44"/>
  <c r="F26" i="44"/>
  <c r="N25" i="44"/>
  <c r="F25" i="44"/>
  <c r="F24" i="44"/>
  <c r="L36" i="44"/>
  <c r="L34" i="44"/>
  <c r="F49" i="44"/>
  <c r="N35" i="44"/>
  <c r="AC15" i="36"/>
  <c r="AD16" i="36"/>
  <c r="F41" i="44"/>
  <c r="F39" i="44"/>
  <c r="H26" i="44"/>
  <c r="H25" i="44"/>
  <c r="X23" i="44"/>
  <c r="AD22" i="44"/>
  <c r="AE22" i="44" s="1"/>
  <c r="C5" i="16"/>
  <c r="Y18" i="44"/>
  <c r="P11" i="16"/>
  <c r="C37" i="16"/>
  <c r="S23" i="16"/>
  <c r="P13" i="16" l="1"/>
  <c r="P16" i="16"/>
  <c r="P15" i="16"/>
  <c r="N50" i="45"/>
  <c r="F51" i="45"/>
  <c r="V13" i="16"/>
  <c r="AA68" i="50"/>
  <c r="AA69" i="16"/>
  <c r="F31" i="45"/>
  <c r="N30" i="45"/>
  <c r="P50" i="45" s="1"/>
  <c r="AD17" i="36"/>
  <c r="AC16" i="36"/>
  <c r="K24" i="45"/>
  <c r="G49" i="45"/>
  <c r="H34" i="45"/>
  <c r="F50" i="45"/>
  <c r="L24" i="45"/>
  <c r="J29" i="45"/>
  <c r="H24" i="45"/>
  <c r="I44" i="45"/>
  <c r="I50" i="45"/>
  <c r="L44" i="45"/>
  <c r="K49" i="45"/>
  <c r="J50" i="45"/>
  <c r="F39" i="45"/>
  <c r="I49" i="45"/>
  <c r="J49" i="45"/>
  <c r="G29" i="45"/>
  <c r="F44" i="45"/>
  <c r="K34" i="45"/>
  <c r="J34" i="45"/>
  <c r="I34" i="45"/>
  <c r="L34" i="45"/>
  <c r="F24" i="45"/>
  <c r="K29" i="45"/>
  <c r="I29" i="45"/>
  <c r="H39" i="45"/>
  <c r="K50" i="45"/>
  <c r="K39" i="45"/>
  <c r="J39" i="45"/>
  <c r="F29" i="45"/>
  <c r="L49" i="45"/>
  <c r="W18" i="45"/>
  <c r="H49" i="45"/>
  <c r="L39" i="45"/>
  <c r="J45" i="45"/>
  <c r="G24" i="45"/>
  <c r="F34" i="45"/>
  <c r="K44" i="45"/>
  <c r="H44" i="45"/>
  <c r="G39" i="45"/>
  <c r="L45" i="45"/>
  <c r="G50" i="45"/>
  <c r="I39" i="45"/>
  <c r="K45" i="45"/>
  <c r="H29" i="45"/>
  <c r="G44" i="45"/>
  <c r="F25" i="45"/>
  <c r="J24" i="45"/>
  <c r="I24" i="45"/>
  <c r="L29" i="45"/>
  <c r="L50" i="45"/>
  <c r="F49" i="45"/>
  <c r="J44" i="45"/>
  <c r="G34" i="45"/>
  <c r="H50" i="45"/>
  <c r="Y18" i="45"/>
  <c r="F46" i="45"/>
  <c r="N45" i="45"/>
  <c r="N25" i="45"/>
  <c r="F26" i="45"/>
  <c r="J6" i="48"/>
  <c r="G6" i="48"/>
  <c r="H7" i="48"/>
  <c r="P50" i="44"/>
  <c r="AE20" i="45"/>
  <c r="X21" i="45"/>
  <c r="AD20" i="45"/>
  <c r="F32" i="46" a="1"/>
  <c r="F32" i="46" s="1"/>
  <c r="H42" i="46" a="1"/>
  <c r="H42" i="46" s="1"/>
  <c r="H46" i="46" s="1"/>
  <c r="L22" i="46" a="1"/>
  <c r="L22" i="46" s="1"/>
  <c r="L26" i="46" s="1"/>
  <c r="G37" i="46" a="1"/>
  <c r="G37" i="46" s="1"/>
  <c r="G41" i="46" s="1"/>
  <c r="G47" i="46" a="1"/>
  <c r="G47" i="46" s="1"/>
  <c r="G51" i="46" s="1"/>
  <c r="L27" i="46" a="1"/>
  <c r="L27" i="46" s="1"/>
  <c r="L31" i="46" s="1"/>
  <c r="F27" i="46" a="1"/>
  <c r="F27" i="46" s="1"/>
  <c r="L47" i="46" a="1"/>
  <c r="L47" i="46" s="1"/>
  <c r="L51" i="46" s="1"/>
  <c r="J22" i="46" a="1"/>
  <c r="J22" i="46" s="1"/>
  <c r="J26" i="46" s="1"/>
  <c r="G27" i="46" a="1"/>
  <c r="G27" i="46" s="1"/>
  <c r="G31" i="46" s="1"/>
  <c r="D2" i="46"/>
  <c r="K32" i="46" a="1"/>
  <c r="K32" i="46" s="1"/>
  <c r="K36" i="46" s="1"/>
  <c r="K22" i="46" a="1"/>
  <c r="K22" i="46" s="1"/>
  <c r="K26" i="46" s="1"/>
  <c r="J37" i="46" a="1"/>
  <c r="J37" i="46" s="1"/>
  <c r="J41" i="46" s="1"/>
  <c r="L37" i="46" a="1"/>
  <c r="L37" i="46" s="1"/>
  <c r="L41" i="46" s="1"/>
  <c r="J42" i="46" a="1"/>
  <c r="J42" i="46" s="1"/>
  <c r="J46" i="46" s="1"/>
  <c r="H32" i="46" a="1"/>
  <c r="H32" i="46" s="1"/>
  <c r="H36" i="46" s="1"/>
  <c r="H27" i="46" a="1"/>
  <c r="H27" i="46" s="1"/>
  <c r="H31" i="46" s="1"/>
  <c r="H37" i="46" a="1"/>
  <c r="H37" i="46" s="1"/>
  <c r="H41" i="46" s="1"/>
  <c r="F22" i="46" a="1"/>
  <c r="F22" i="46" s="1"/>
  <c r="J27" i="46" a="1"/>
  <c r="J27" i="46" s="1"/>
  <c r="J31" i="46" s="1"/>
  <c r="I37" i="46" a="1"/>
  <c r="I37" i="46" s="1"/>
  <c r="I41" i="46" s="1"/>
  <c r="F47" i="46" a="1"/>
  <c r="F47" i="46" s="1"/>
  <c r="I42" i="46" a="1"/>
  <c r="I42" i="46" s="1"/>
  <c r="I46" i="46" s="1"/>
  <c r="K27" i="46" a="1"/>
  <c r="K27" i="46" s="1"/>
  <c r="K31" i="46" s="1"/>
  <c r="G22" i="46" a="1"/>
  <c r="G22" i="46" s="1"/>
  <c r="G26" i="46" s="1"/>
  <c r="X18" i="46"/>
  <c r="X20" i="46" s="1"/>
  <c r="G42" i="46" a="1"/>
  <c r="G42" i="46" s="1"/>
  <c r="G46" i="46" s="1"/>
  <c r="K47" i="46" a="1"/>
  <c r="K47" i="46" s="1"/>
  <c r="K51" i="46" s="1"/>
  <c r="L42" i="46" a="1"/>
  <c r="L42" i="46" s="1"/>
  <c r="L46" i="46" s="1"/>
  <c r="J47" i="46" a="1"/>
  <c r="J47" i="46" s="1"/>
  <c r="J51" i="46" s="1"/>
  <c r="L32" i="46" a="1"/>
  <c r="L32" i="46" s="1"/>
  <c r="L36" i="46" s="1"/>
  <c r="G32" i="46" a="1"/>
  <c r="G32" i="46" s="1"/>
  <c r="G36" i="46" s="1"/>
  <c r="K42" i="46" a="1"/>
  <c r="K42" i="46" s="1"/>
  <c r="K46" i="46" s="1"/>
  <c r="I47" i="46" a="1"/>
  <c r="I47" i="46" s="1"/>
  <c r="I51" i="46" s="1"/>
  <c r="AD19" i="46"/>
  <c r="AE19" i="46" s="1"/>
  <c r="H22" i="46" a="1"/>
  <c r="H22" i="46" s="1"/>
  <c r="H26" i="46" s="1"/>
  <c r="I22" i="46" a="1"/>
  <c r="I22" i="46" s="1"/>
  <c r="I26" i="46" s="1"/>
  <c r="I27" i="46" a="1"/>
  <c r="I27" i="46" s="1"/>
  <c r="I31" i="46" s="1"/>
  <c r="J32" i="46" a="1"/>
  <c r="J32" i="46" s="1"/>
  <c r="J36" i="46" s="1"/>
  <c r="K37" i="46" a="1"/>
  <c r="K37" i="46" s="1"/>
  <c r="K41" i="46" s="1"/>
  <c r="F37" i="46" a="1"/>
  <c r="F37" i="46" s="1"/>
  <c r="F41" i="46" s="1"/>
  <c r="F42" i="46" a="1"/>
  <c r="F42" i="46" s="1"/>
  <c r="H47" i="46" a="1"/>
  <c r="H47" i="46" s="1"/>
  <c r="H51" i="46" s="1"/>
  <c r="I32" i="46" a="1"/>
  <c r="I32" i="46" s="1"/>
  <c r="I36" i="46" s="1"/>
  <c r="X24" i="44"/>
  <c r="AD23" i="44"/>
  <c r="AE23" i="44" s="1"/>
  <c r="F36" i="45"/>
  <c r="N35" i="45"/>
  <c r="Y20" i="44"/>
  <c r="F21" i="44"/>
  <c r="Y21" i="44"/>
  <c r="Y19" i="44"/>
  <c r="AB19" i="44" s="1"/>
  <c r="Y22" i="44"/>
  <c r="Y23" i="44"/>
  <c r="F31" i="46" l="1"/>
  <c r="N30" i="46"/>
  <c r="C1" i="47"/>
  <c r="N50" i="46"/>
  <c r="F51" i="46"/>
  <c r="F26" i="46"/>
  <c r="N25" i="46"/>
  <c r="AD24" i="44"/>
  <c r="AE24" i="44" s="1"/>
  <c r="X25" i="44"/>
  <c r="N45" i="46"/>
  <c r="F46" i="46"/>
  <c r="X21" i="46"/>
  <c r="AD20" i="46"/>
  <c r="AE20" i="46" s="1"/>
  <c r="H34" i="46"/>
  <c r="L34" i="46"/>
  <c r="I39" i="46"/>
  <c r="L29" i="46"/>
  <c r="I50" i="46"/>
  <c r="L44" i="46"/>
  <c r="H44" i="46"/>
  <c r="J24" i="46"/>
  <c r="G39" i="46"/>
  <c r="J39" i="46"/>
  <c r="G24" i="46"/>
  <c r="J44" i="46"/>
  <c r="H25" i="46"/>
  <c r="K24" i="46"/>
  <c r="L45" i="46"/>
  <c r="L49" i="46"/>
  <c r="J34" i="46"/>
  <c r="L50" i="46"/>
  <c r="K34" i="46"/>
  <c r="F34" i="46"/>
  <c r="I24" i="46"/>
  <c r="I25" i="46"/>
  <c r="F25" i="46"/>
  <c r="G50" i="46"/>
  <c r="K39" i="46"/>
  <c r="G44" i="46"/>
  <c r="K50" i="46"/>
  <c r="H49" i="46"/>
  <c r="J50" i="46"/>
  <c r="H24" i="46"/>
  <c r="F44" i="46"/>
  <c r="J29" i="46"/>
  <c r="F29" i="46"/>
  <c r="F24" i="46"/>
  <c r="F39" i="46"/>
  <c r="J49" i="46"/>
  <c r="G34" i="46"/>
  <c r="L24" i="46"/>
  <c r="I44" i="46"/>
  <c r="H50" i="46"/>
  <c r="K49" i="46"/>
  <c r="H39" i="46"/>
  <c r="G49" i="46"/>
  <c r="I34" i="46"/>
  <c r="K29" i="46"/>
  <c r="W18" i="46"/>
  <c r="I49" i="46"/>
  <c r="L39" i="46"/>
  <c r="G25" i="46"/>
  <c r="K44" i="46"/>
  <c r="F49" i="46"/>
  <c r="H29" i="46"/>
  <c r="F50" i="46"/>
  <c r="G29" i="46"/>
  <c r="I29" i="46"/>
  <c r="Y18" i="46"/>
  <c r="Y20" i="46" s="1"/>
  <c r="G7" i="48"/>
  <c r="C1" i="26" s="1"/>
  <c r="H8" i="48"/>
  <c r="J7" i="48"/>
  <c r="AD18" i="36"/>
  <c r="AC17" i="36"/>
  <c r="Y20" i="45"/>
  <c r="F21" i="45"/>
  <c r="Y19" i="45"/>
  <c r="AB19" i="45" s="1"/>
  <c r="N35" i="46"/>
  <c r="F36" i="46"/>
  <c r="V14" i="16"/>
  <c r="AA59" i="16"/>
  <c r="AA70" i="16"/>
  <c r="Y24" i="44"/>
  <c r="AD21" i="45"/>
  <c r="AE21" i="45" s="1"/>
  <c r="X22" i="45"/>
  <c r="Y21" i="45"/>
  <c r="AA69" i="50"/>
  <c r="AB20" i="44"/>
  <c r="AB21" i="44" s="1"/>
  <c r="AB22" i="44" s="1"/>
  <c r="AB23" i="44" s="1"/>
  <c r="S70" i="16"/>
  <c r="R70" i="16" s="1"/>
  <c r="T70" i="16" s="1"/>
  <c r="S67" i="16"/>
  <c r="R67" i="16" s="1"/>
  <c r="T67" i="16" s="1"/>
  <c r="S69" i="16"/>
  <c r="R69" i="16" s="1"/>
  <c r="T69" i="16" s="1"/>
  <c r="S65" i="16"/>
  <c r="R65" i="16" s="1"/>
  <c r="T65" i="16" s="1"/>
  <c r="S59" i="16"/>
  <c r="Y59" i="16" s="1"/>
  <c r="S62" i="16"/>
  <c r="R62" i="16" s="1"/>
  <c r="T62" i="16" s="1"/>
  <c r="T12" i="16"/>
  <c r="S64" i="16"/>
  <c r="R64" i="16" s="1"/>
  <c r="T64" i="16" s="1"/>
  <c r="U14" i="16"/>
  <c r="T14" i="16"/>
  <c r="S60" i="16"/>
  <c r="R60" i="16" s="1"/>
  <c r="T60" i="16" s="1"/>
  <c r="S63" i="16"/>
  <c r="R63" i="16" s="1"/>
  <c r="T63" i="16" s="1"/>
  <c r="T13" i="16"/>
  <c r="S66" i="16"/>
  <c r="R66" i="16" s="1"/>
  <c r="T66" i="16" s="1"/>
  <c r="S61" i="16"/>
  <c r="R61" i="16" s="1"/>
  <c r="T61" i="16" s="1"/>
  <c r="S68" i="16"/>
  <c r="R68" i="16" s="1"/>
  <c r="T68" i="16" s="1"/>
  <c r="T19" i="16"/>
  <c r="U18" i="16"/>
  <c r="T18" i="16"/>
  <c r="U22" i="16"/>
  <c r="T22" i="16"/>
  <c r="U16" i="16"/>
  <c r="T16" i="16"/>
  <c r="U15" i="16"/>
  <c r="T15" i="16"/>
  <c r="T21" i="16"/>
  <c r="U20" i="16"/>
  <c r="T20" i="16"/>
  <c r="U11" i="16"/>
  <c r="Z18" i="44" s="1"/>
  <c r="T11" i="16"/>
  <c r="U17" i="16"/>
  <c r="T17" i="16"/>
  <c r="U13" i="16"/>
  <c r="Z18" i="46" s="1"/>
  <c r="J306" i="21"/>
  <c r="U19" i="16"/>
  <c r="U12" i="16"/>
  <c r="Z18" i="45" s="1"/>
  <c r="J305" i="21"/>
  <c r="T184" i="21" s="1"/>
  <c r="T290" i="21"/>
  <c r="G35" i="45" s="1"/>
  <c r="P50" i="46" l="1"/>
  <c r="Y61" i="16"/>
  <c r="AB24" i="44"/>
  <c r="AB20" i="45"/>
  <c r="AB21" i="45" s="1"/>
  <c r="X18" i="26"/>
  <c r="X20" i="26" s="1"/>
  <c r="D2" i="26"/>
  <c r="F22" i="26" a="1"/>
  <c r="F22" i="26" s="1"/>
  <c r="H37" i="26" a="1"/>
  <c r="H37" i="26" s="1"/>
  <c r="H41" i="26" s="1"/>
  <c r="I27" i="26" a="1"/>
  <c r="I27" i="26" s="1"/>
  <c r="I31" i="26" s="1"/>
  <c r="K42" i="26" a="1"/>
  <c r="K42" i="26" s="1"/>
  <c r="K46" i="26" s="1"/>
  <c r="L37" i="26" a="1"/>
  <c r="L37" i="26" s="1"/>
  <c r="L41" i="26" s="1"/>
  <c r="H32" i="26" a="1"/>
  <c r="H32" i="26" s="1"/>
  <c r="H36" i="26" s="1"/>
  <c r="I42" i="26" a="1"/>
  <c r="I42" i="26" s="1"/>
  <c r="I46" i="26" s="1"/>
  <c r="J22" i="26" a="1"/>
  <c r="J22" i="26" s="1"/>
  <c r="J26" i="26" s="1"/>
  <c r="G47" i="26" a="1"/>
  <c r="G47" i="26" s="1"/>
  <c r="G51" i="26" s="1"/>
  <c r="G42" i="26" a="1"/>
  <c r="G42" i="26" s="1"/>
  <c r="G46" i="26" s="1"/>
  <c r="K47" i="26" a="1"/>
  <c r="K47" i="26" s="1"/>
  <c r="K51" i="26" s="1"/>
  <c r="F27" i="26" a="1"/>
  <c r="F27" i="26" s="1"/>
  <c r="J27" i="26" a="1"/>
  <c r="J27" i="26" s="1"/>
  <c r="J31" i="26" s="1"/>
  <c r="K22" i="26" a="1"/>
  <c r="K22" i="26" s="1"/>
  <c r="K26" i="26" s="1"/>
  <c r="J32" i="26" a="1"/>
  <c r="J32" i="26" s="1"/>
  <c r="J36" i="26" s="1"/>
  <c r="F37" i="26" a="1"/>
  <c r="F37" i="26" s="1"/>
  <c r="F41" i="26" s="1"/>
  <c r="AD19" i="26"/>
  <c r="AE19" i="26" s="1"/>
  <c r="G27" i="26" a="1"/>
  <c r="G27" i="26" s="1"/>
  <c r="G31" i="26" s="1"/>
  <c r="G32" i="26" a="1"/>
  <c r="G32" i="26" s="1"/>
  <c r="G36" i="26" s="1"/>
  <c r="L32" i="26" a="1"/>
  <c r="L32" i="26" s="1"/>
  <c r="L36" i="26" s="1"/>
  <c r="K32" i="26" a="1"/>
  <c r="K32" i="26" s="1"/>
  <c r="K36" i="26" s="1"/>
  <c r="L27" i="26" a="1"/>
  <c r="L27" i="26" s="1"/>
  <c r="L31" i="26" s="1"/>
  <c r="K37" i="26" a="1"/>
  <c r="K37" i="26" s="1"/>
  <c r="K41" i="26" s="1"/>
  <c r="G37" i="26" a="1"/>
  <c r="G37" i="26" s="1"/>
  <c r="G41" i="26" s="1"/>
  <c r="J47" i="26" a="1"/>
  <c r="J47" i="26" s="1"/>
  <c r="J51" i="26" s="1"/>
  <c r="I32" i="26" a="1"/>
  <c r="I32" i="26" s="1"/>
  <c r="I36" i="26" s="1"/>
  <c r="L22" i="26" a="1"/>
  <c r="L22" i="26" s="1"/>
  <c r="L26" i="26" s="1"/>
  <c r="I37" i="26" a="1"/>
  <c r="I37" i="26" s="1"/>
  <c r="I41" i="26" s="1"/>
  <c r="J42" i="26" a="1"/>
  <c r="J42" i="26" s="1"/>
  <c r="J46" i="26" s="1"/>
  <c r="L42" i="26" a="1"/>
  <c r="L42" i="26" s="1"/>
  <c r="L46" i="26" s="1"/>
  <c r="H42" i="26" a="1"/>
  <c r="H42" i="26" s="1"/>
  <c r="H46" i="26" s="1"/>
  <c r="K27" i="26" a="1"/>
  <c r="K27" i="26" s="1"/>
  <c r="K31" i="26" s="1"/>
  <c r="I47" i="26" a="1"/>
  <c r="I47" i="26" s="1"/>
  <c r="I51" i="26" s="1"/>
  <c r="F32" i="26" a="1"/>
  <c r="F32" i="26" s="1"/>
  <c r="F47" i="26" a="1"/>
  <c r="F47" i="26" s="1"/>
  <c r="F42" i="26" a="1"/>
  <c r="F42" i="26" s="1"/>
  <c r="J37" i="26" a="1"/>
  <c r="J37" i="26" s="1"/>
  <c r="J41" i="26" s="1"/>
  <c r="G22" i="26" a="1"/>
  <c r="G22" i="26" s="1"/>
  <c r="G26" i="26" s="1"/>
  <c r="I22" i="26" a="1"/>
  <c r="I22" i="26" s="1"/>
  <c r="I26" i="26" s="1"/>
  <c r="H27" i="26" a="1"/>
  <c r="H27" i="26" s="1"/>
  <c r="H31" i="26" s="1"/>
  <c r="L47" i="26" a="1"/>
  <c r="L47" i="26" s="1"/>
  <c r="L51" i="26" s="1"/>
  <c r="H47" i="26" a="1"/>
  <c r="H47" i="26" s="1"/>
  <c r="H51" i="26" s="1"/>
  <c r="H22" i="26" a="1"/>
  <c r="H22" i="26" s="1"/>
  <c r="H26" i="26" s="1"/>
  <c r="AA59" i="50"/>
  <c r="AA58" i="50"/>
  <c r="F21" i="46"/>
  <c r="Y19" i="46"/>
  <c r="AB19" i="46" s="1"/>
  <c r="AB20" i="46" s="1"/>
  <c r="Z18" i="26"/>
  <c r="Z20" i="26" s="1"/>
  <c r="X23" i="45"/>
  <c r="AD22" i="45"/>
  <c r="AE22" i="45" s="1"/>
  <c r="Y22" i="45"/>
  <c r="F47" i="47" a="1"/>
  <c r="F47" i="47" s="1"/>
  <c r="G22" i="47" a="1"/>
  <c r="G22" i="47" s="1"/>
  <c r="G26" i="47" s="1"/>
  <c r="G27" i="47" a="1"/>
  <c r="G27" i="47" s="1"/>
  <c r="G31" i="47" s="1"/>
  <c r="J47" i="47" a="1"/>
  <c r="J47" i="47" s="1"/>
  <c r="J51" i="47" s="1"/>
  <c r="K27" i="47" a="1"/>
  <c r="K27" i="47" s="1"/>
  <c r="K31" i="47" s="1"/>
  <c r="F42" i="47" a="1"/>
  <c r="F42" i="47" s="1"/>
  <c r="K22" i="47" a="1"/>
  <c r="K22" i="47" s="1"/>
  <c r="K26" i="47" s="1"/>
  <c r="F22" i="47" a="1"/>
  <c r="F22" i="47" s="1"/>
  <c r="H32" i="47" a="1"/>
  <c r="H32" i="47" s="1"/>
  <c r="H36" i="47" s="1"/>
  <c r="AD19" i="47"/>
  <c r="AE19" i="47" s="1"/>
  <c r="J42" i="47" a="1"/>
  <c r="J42" i="47" s="1"/>
  <c r="J46" i="47" s="1"/>
  <c r="F27" i="47" a="1"/>
  <c r="F27" i="47" s="1"/>
  <c r="F37" i="47" a="1"/>
  <c r="F37" i="47" s="1"/>
  <c r="F41" i="47" s="1"/>
  <c r="I42" i="47" a="1"/>
  <c r="I42" i="47" s="1"/>
  <c r="I46" i="47" s="1"/>
  <c r="I32" i="47" a="1"/>
  <c r="I32" i="47" s="1"/>
  <c r="I36" i="47" s="1"/>
  <c r="G37" i="47" a="1"/>
  <c r="G37" i="47" s="1"/>
  <c r="G41" i="47" s="1"/>
  <c r="J37" i="47" a="1"/>
  <c r="J37" i="47" s="1"/>
  <c r="J41" i="47" s="1"/>
  <c r="H27" i="47" a="1"/>
  <c r="H27" i="47" s="1"/>
  <c r="H31" i="47" s="1"/>
  <c r="L47" i="47" a="1"/>
  <c r="L47" i="47" s="1"/>
  <c r="L51" i="47" s="1"/>
  <c r="H42" i="47" a="1"/>
  <c r="H42" i="47" s="1"/>
  <c r="H46" i="47" s="1"/>
  <c r="L37" i="47" a="1"/>
  <c r="L37" i="47" s="1"/>
  <c r="L41" i="47" s="1"/>
  <c r="L32" i="47" a="1"/>
  <c r="L32" i="47" s="1"/>
  <c r="L36" i="47" s="1"/>
  <c r="X18" i="47"/>
  <c r="X20" i="47" s="1"/>
  <c r="D2" i="47"/>
  <c r="G47" i="47" a="1"/>
  <c r="G47" i="47" s="1"/>
  <c r="G51" i="47" s="1"/>
  <c r="K42" i="47" a="1"/>
  <c r="K42" i="47" s="1"/>
  <c r="K46" i="47" s="1"/>
  <c r="K47" i="47" a="1"/>
  <c r="K47" i="47" s="1"/>
  <c r="K51" i="47" s="1"/>
  <c r="K37" i="47" a="1"/>
  <c r="K37" i="47" s="1"/>
  <c r="K41" i="47" s="1"/>
  <c r="J32" i="47" a="1"/>
  <c r="J32" i="47" s="1"/>
  <c r="J36" i="47" s="1"/>
  <c r="I27" i="47" a="1"/>
  <c r="I27" i="47" s="1"/>
  <c r="I31" i="47" s="1"/>
  <c r="J22" i="47" a="1"/>
  <c r="J22" i="47" s="1"/>
  <c r="J26" i="47" s="1"/>
  <c r="I37" i="47" a="1"/>
  <c r="I37" i="47" s="1"/>
  <c r="I41" i="47" s="1"/>
  <c r="H47" i="47" a="1"/>
  <c r="H47" i="47" s="1"/>
  <c r="H51" i="47" s="1"/>
  <c r="K32" i="47" a="1"/>
  <c r="K32" i="47" s="1"/>
  <c r="K36" i="47" s="1"/>
  <c r="H22" i="47" a="1"/>
  <c r="H22" i="47" s="1"/>
  <c r="H26" i="47" s="1"/>
  <c r="I22" i="47" a="1"/>
  <c r="I22" i="47" s="1"/>
  <c r="I26" i="47" s="1"/>
  <c r="I47" i="47" a="1"/>
  <c r="I47" i="47" s="1"/>
  <c r="I51" i="47" s="1"/>
  <c r="J27" i="47" a="1"/>
  <c r="J27" i="47" s="1"/>
  <c r="J31" i="47" s="1"/>
  <c r="G42" i="47" a="1"/>
  <c r="G42" i="47" s="1"/>
  <c r="G46" i="47" s="1"/>
  <c r="H37" i="47" a="1"/>
  <c r="H37" i="47" s="1"/>
  <c r="H41" i="47" s="1"/>
  <c r="L22" i="47" a="1"/>
  <c r="L22" i="47" s="1"/>
  <c r="L26" i="47" s="1"/>
  <c r="G32" i="47" a="1"/>
  <c r="G32" i="47" s="1"/>
  <c r="G36" i="47" s="1"/>
  <c r="L27" i="47" a="1"/>
  <c r="L27" i="47" s="1"/>
  <c r="L31" i="47" s="1"/>
  <c r="F32" i="47" a="1"/>
  <c r="F32" i="47" s="1"/>
  <c r="L42" i="47" a="1"/>
  <c r="L42" i="47" s="1"/>
  <c r="L46" i="47" s="1"/>
  <c r="AD21" i="46"/>
  <c r="AE21" i="46" s="1"/>
  <c r="X22" i="46"/>
  <c r="Y21" i="46"/>
  <c r="AC18" i="36"/>
  <c r="AD19" i="36"/>
  <c r="C1" i="37"/>
  <c r="AA60" i="16"/>
  <c r="J8" i="48"/>
  <c r="G8" i="48"/>
  <c r="H9" i="48"/>
  <c r="AD25" i="44"/>
  <c r="AE25" i="44" s="1"/>
  <c r="X26" i="44"/>
  <c r="Z26" i="44" s="1"/>
  <c r="Y25" i="44"/>
  <c r="V15" i="16"/>
  <c r="Y60" i="16"/>
  <c r="Y65" i="16"/>
  <c r="Y68" i="16"/>
  <c r="Y64" i="16"/>
  <c r="Y70" i="16"/>
  <c r="Y66" i="16"/>
  <c r="Y63" i="16"/>
  <c r="Y62" i="16"/>
  <c r="Y69" i="16"/>
  <c r="Y67" i="16"/>
  <c r="U290" i="21"/>
  <c r="T204" i="21"/>
  <c r="T101" i="21"/>
  <c r="U101" i="21" s="1"/>
  <c r="T188" i="21"/>
  <c r="U188" i="21" s="1"/>
  <c r="T124" i="21"/>
  <c r="U124" i="21" s="1"/>
  <c r="T110" i="21"/>
  <c r="U110" i="21" s="1"/>
  <c r="T120" i="21"/>
  <c r="U120" i="21" s="1"/>
  <c r="T151" i="21"/>
  <c r="U151" i="21" s="1"/>
  <c r="T147" i="21"/>
  <c r="U147" i="21" s="1"/>
  <c r="T176" i="21"/>
  <c r="U176" i="21" s="1"/>
  <c r="T112" i="21"/>
  <c r="U112" i="21" s="1"/>
  <c r="T143" i="21"/>
  <c r="U143" i="21" s="1"/>
  <c r="T50" i="21"/>
  <c r="U50" i="21" s="1"/>
  <c r="T108" i="21"/>
  <c r="U108" i="21" s="1"/>
  <c r="T172" i="21"/>
  <c r="U172" i="21" s="1"/>
  <c r="T97" i="21"/>
  <c r="U97" i="21" s="1"/>
  <c r="T161" i="21"/>
  <c r="U161" i="21" s="1"/>
  <c r="T78" i="21"/>
  <c r="U78" i="21" s="1"/>
  <c r="T179" i="21"/>
  <c r="U179" i="21" s="1"/>
  <c r="T25" i="21"/>
  <c r="U25" i="21" s="1"/>
  <c r="T115" i="21"/>
  <c r="U115" i="21" s="1"/>
  <c r="T94" i="21"/>
  <c r="U94" i="21" s="1"/>
  <c r="T302" i="21"/>
  <c r="U302" i="21" s="1"/>
  <c r="T279" i="21"/>
  <c r="U279" i="21" s="1"/>
  <c r="T145" i="21"/>
  <c r="U145" i="21" s="1"/>
  <c r="T54" i="21"/>
  <c r="U54" i="21" s="1"/>
  <c r="T180" i="21"/>
  <c r="U180" i="21" s="1"/>
  <c r="T341" i="21"/>
  <c r="U341" i="21" s="1"/>
  <c r="T286" i="21"/>
  <c r="U286" i="21" s="1"/>
  <c r="U184" i="21"/>
  <c r="T158" i="21"/>
  <c r="U158" i="21" s="1"/>
  <c r="T230" i="21"/>
  <c r="U230" i="21" s="1"/>
  <c r="T199" i="21"/>
  <c r="U199" i="21" s="1"/>
  <c r="T149" i="21"/>
  <c r="U149" i="21" s="1"/>
  <c r="T296" i="21"/>
  <c r="U296" i="21" s="1"/>
  <c r="T360" i="21"/>
  <c r="U360" i="21" s="1"/>
  <c r="T364" i="21"/>
  <c r="U364" i="21" s="1"/>
  <c r="T213" i="21"/>
  <c r="U213" i="21" s="1"/>
  <c r="T306" i="21"/>
  <c r="U306" i="21" s="1"/>
  <c r="T192" i="21"/>
  <c r="U192" i="21" s="1"/>
  <c r="T312" i="21"/>
  <c r="U312" i="21" s="1"/>
  <c r="T41" i="21"/>
  <c r="U41" i="21" s="1"/>
  <c r="T148" i="21"/>
  <c r="U148" i="21" s="1"/>
  <c r="T125" i="21"/>
  <c r="U125" i="21" s="1"/>
  <c r="T189" i="21"/>
  <c r="U189" i="21" s="1"/>
  <c r="T119" i="21"/>
  <c r="U119" i="21" s="1"/>
  <c r="T183" i="21"/>
  <c r="U183" i="21" s="1"/>
  <c r="T131" i="21"/>
  <c r="U131" i="21" s="1"/>
  <c r="T195" i="21"/>
  <c r="U195" i="21" s="1"/>
  <c r="T111" i="21"/>
  <c r="U111" i="21" s="1"/>
  <c r="T175" i="21"/>
  <c r="U175" i="21" s="1"/>
  <c r="T117" i="21"/>
  <c r="U117" i="21" s="1"/>
  <c r="T113" i="21"/>
  <c r="U113" i="21" s="1"/>
  <c r="T339" i="21"/>
  <c r="U339" i="21" s="1"/>
  <c r="T167" i="21"/>
  <c r="U167" i="21" s="1"/>
  <c r="T229" i="21"/>
  <c r="U229" i="21" s="1"/>
  <c r="T214" i="21"/>
  <c r="U214" i="21" s="1"/>
  <c r="T142" i="21"/>
  <c r="U142" i="21" s="1"/>
  <c r="T245" i="21"/>
  <c r="U245" i="21" s="1"/>
  <c r="T241" i="21"/>
  <c r="U241" i="21" s="1"/>
  <c r="T38" i="21"/>
  <c r="U38" i="21" s="1"/>
  <c r="T100" i="21"/>
  <c r="U100" i="21" s="1"/>
  <c r="T123" i="21"/>
  <c r="U123" i="21" s="1"/>
  <c r="T187" i="21"/>
  <c r="U187" i="21" s="1"/>
  <c r="T334" i="21"/>
  <c r="U334" i="21" s="1"/>
  <c r="T348" i="21"/>
  <c r="U348" i="21" s="1"/>
  <c r="T34" i="21"/>
  <c r="U34" i="21" s="1"/>
  <c r="T57" i="21"/>
  <c r="U57" i="21" s="1"/>
  <c r="T127" i="21"/>
  <c r="U127" i="21" s="1"/>
  <c r="T82" i="21"/>
  <c r="U82" i="21" s="1"/>
  <c r="T81" i="21"/>
  <c r="T109" i="21"/>
  <c r="T177" i="21"/>
  <c r="T105" i="21"/>
  <c r="T89" i="21"/>
  <c r="T136" i="21"/>
  <c r="T126" i="21"/>
  <c r="Z21" i="45"/>
  <c r="AA21" i="45" s="1"/>
  <c r="Z20" i="45"/>
  <c r="AA20" i="45" s="1"/>
  <c r="Z23" i="45"/>
  <c r="Z19" i="45"/>
  <c r="Z22" i="45"/>
  <c r="AA18" i="45"/>
  <c r="F20" i="45"/>
  <c r="T13" i="21"/>
  <c r="T9" i="21"/>
  <c r="T83" i="21"/>
  <c r="T66" i="21"/>
  <c r="T92" i="21"/>
  <c r="T88" i="21"/>
  <c r="T68" i="21"/>
  <c r="T321" i="21"/>
  <c r="T317" i="21"/>
  <c r="T315" i="21"/>
  <c r="T333" i="21"/>
  <c r="T322" i="21"/>
  <c r="T325" i="21"/>
  <c r="T261" i="21"/>
  <c r="T269" i="21"/>
  <c r="T253" i="21"/>
  <c r="T273" i="21"/>
  <c r="T257" i="21"/>
  <c r="T191" i="21"/>
  <c r="T198" i="21"/>
  <c r="T193" i="21"/>
  <c r="T205" i="21"/>
  <c r="T194" i="21"/>
  <c r="T197" i="21"/>
  <c r="T185" i="21"/>
  <c r="T201" i="21"/>
  <c r="T340" i="21"/>
  <c r="T345" i="21"/>
  <c r="T352" i="21"/>
  <c r="T357" i="21"/>
  <c r="T349" i="21"/>
  <c r="T356" i="21"/>
  <c r="T363" i="21"/>
  <c r="T338" i="21"/>
  <c r="T344" i="21"/>
  <c r="T367" i="21"/>
  <c r="T365" i="21"/>
  <c r="T353" i="21"/>
  <c r="T319" i="21"/>
  <c r="T163" i="21"/>
  <c r="T168" i="21"/>
  <c r="T154" i="21"/>
  <c r="T160" i="21"/>
  <c r="T159" i="21"/>
  <c r="T164" i="21"/>
  <c r="T156" i="21"/>
  <c r="T289" i="21"/>
  <c r="T303" i="21"/>
  <c r="T285" i="21"/>
  <c r="T280" i="21"/>
  <c r="T277" i="21"/>
  <c r="T278" i="21"/>
  <c r="T53" i="21"/>
  <c r="T42" i="21"/>
  <c r="T134" i="21"/>
  <c r="T152" i="21"/>
  <c r="T130" i="21"/>
  <c r="T129" i="21"/>
  <c r="T133" i="21"/>
  <c r="T146" i="21"/>
  <c r="T141" i="21"/>
  <c r="T144" i="21"/>
  <c r="T153" i="21"/>
  <c r="T137" i="21"/>
  <c r="T121" i="21"/>
  <c r="T106" i="21"/>
  <c r="T96" i="21"/>
  <c r="T99" i="21"/>
  <c r="T104" i="21"/>
  <c r="T224" i="21"/>
  <c r="T220" i="21"/>
  <c r="T236" i="21"/>
  <c r="T232" i="21"/>
  <c r="T114" i="21"/>
  <c r="T258" i="21"/>
  <c r="T274" i="21"/>
  <c r="T251" i="21"/>
  <c r="T267" i="21"/>
  <c r="T248" i="21"/>
  <c r="T264" i="21"/>
  <c r="T262" i="21"/>
  <c r="T255" i="21"/>
  <c r="T271" i="21"/>
  <c r="T252" i="21"/>
  <c r="T268" i="21"/>
  <c r="T250" i="21"/>
  <c r="T266" i="21"/>
  <c r="T259" i="21"/>
  <c r="T275" i="21"/>
  <c r="T256" i="21"/>
  <c r="T272" i="21"/>
  <c r="T249" i="21"/>
  <c r="T265" i="21"/>
  <c r="T246" i="21"/>
  <c r="T254" i="21"/>
  <c r="T270" i="21"/>
  <c r="T247" i="21"/>
  <c r="T263" i="21"/>
  <c r="T260" i="21"/>
  <c r="T337" i="21"/>
  <c r="T2" i="21"/>
  <c r="T276" i="21"/>
  <c r="T282" i="21"/>
  <c r="T307" i="21"/>
  <c r="T314" i="21"/>
  <c r="T330" i="21"/>
  <c r="T291" i="21"/>
  <c r="T327" i="21"/>
  <c r="T292" i="21"/>
  <c r="T308" i="21"/>
  <c r="T324" i="21"/>
  <c r="T301" i="21"/>
  <c r="T328" i="21"/>
  <c r="T305" i="21"/>
  <c r="T309" i="21"/>
  <c r="T335" i="21"/>
  <c r="T284" i="21"/>
  <c r="T316" i="21"/>
  <c r="T332" i="21"/>
  <c r="T293" i="21"/>
  <c r="T323" i="21"/>
  <c r="T288" i="21"/>
  <c r="T304" i="21"/>
  <c r="T320" i="21"/>
  <c r="T336" i="21"/>
  <c r="T281" i="21"/>
  <c r="T297" i="21"/>
  <c r="T313" i="21"/>
  <c r="T329" i="21"/>
  <c r="T300" i="21"/>
  <c r="T294" i="21"/>
  <c r="T326" i="21"/>
  <c r="T358" i="21"/>
  <c r="T33" i="21"/>
  <c r="T287" i="21"/>
  <c r="T310" i="21"/>
  <c r="T342" i="21"/>
  <c r="T190" i="21"/>
  <c r="T98" i="21"/>
  <c r="T162" i="21"/>
  <c r="T206" i="21"/>
  <c r="T238" i="21"/>
  <c r="T102" i="21"/>
  <c r="T166" i="21"/>
  <c r="T207" i="21"/>
  <c r="T223" i="21"/>
  <c r="T239" i="21"/>
  <c r="T74" i="21"/>
  <c r="T138" i="21"/>
  <c r="T216" i="21"/>
  <c r="T186" i="21"/>
  <c r="T178" i="21"/>
  <c r="T210" i="21"/>
  <c r="T226" i="21"/>
  <c r="T242" i="21"/>
  <c r="T182" i="21"/>
  <c r="T211" i="21"/>
  <c r="T227" i="21"/>
  <c r="T243" i="21"/>
  <c r="T90" i="21"/>
  <c r="T203" i="21"/>
  <c r="T122" i="21"/>
  <c r="T244" i="21"/>
  <c r="T170" i="21"/>
  <c r="T208" i="21"/>
  <c r="T240" i="21"/>
  <c r="T212" i="21"/>
  <c r="T86" i="21"/>
  <c r="T150" i="21"/>
  <c r="T202" i="21"/>
  <c r="T219" i="21"/>
  <c r="T235" i="21"/>
  <c r="T228" i="21"/>
  <c r="T61" i="21"/>
  <c r="U61" i="21" s="1"/>
  <c r="T118" i="21"/>
  <c r="T311" i="21"/>
  <c r="T362" i="21"/>
  <c r="T346" i="21"/>
  <c r="T343" i="21"/>
  <c r="T298" i="21"/>
  <c r="T21" i="21"/>
  <c r="T11" i="21"/>
  <c r="T79" i="21"/>
  <c r="T63" i="21"/>
  <c r="T14" i="21"/>
  <c r="T69" i="21"/>
  <c r="T72" i="21"/>
  <c r="T23" i="21"/>
  <c r="T16" i="21"/>
  <c r="T35" i="21"/>
  <c r="T6" i="21"/>
  <c r="T12" i="21"/>
  <c r="T47" i="21"/>
  <c r="T76" i="21"/>
  <c r="T20" i="21"/>
  <c r="T8" i="21"/>
  <c r="T58" i="21"/>
  <c r="T32" i="21"/>
  <c r="T56" i="21"/>
  <c r="T43" i="21"/>
  <c r="T4" i="21"/>
  <c r="T222" i="21"/>
  <c r="T361" i="21"/>
  <c r="T355" i="21"/>
  <c r="T237" i="21"/>
  <c r="T351" i="21"/>
  <c r="T67" i="21"/>
  <c r="T196" i="21"/>
  <c r="T87" i="21"/>
  <c r="T95" i="21"/>
  <c r="T29" i="21"/>
  <c r="T354" i="21"/>
  <c r="T46" i="21"/>
  <c r="T85" i="21"/>
  <c r="T36" i="21"/>
  <c r="T39" i="21"/>
  <c r="T65" i="21"/>
  <c r="T51" i="21"/>
  <c r="T3" i="21"/>
  <c r="T28" i="21"/>
  <c r="T64" i="21"/>
  <c r="T15" i="21"/>
  <c r="T5" i="21"/>
  <c r="T60" i="21"/>
  <c r="T75" i="21"/>
  <c r="T10" i="21"/>
  <c r="T48" i="21"/>
  <c r="T24" i="21"/>
  <c r="T70" i="21"/>
  <c r="T22" i="21"/>
  <c r="T359" i="21"/>
  <c r="T218" i="21"/>
  <c r="T231" i="21"/>
  <c r="T116" i="21"/>
  <c r="T171" i="21"/>
  <c r="T135" i="21"/>
  <c r="T107" i="21"/>
  <c r="T132" i="21"/>
  <c r="T350" i="21"/>
  <c r="T45" i="21"/>
  <c r="T30" i="21"/>
  <c r="T52" i="21"/>
  <c r="T55" i="21"/>
  <c r="T7" i="21"/>
  <c r="T84" i="21"/>
  <c r="T19" i="21"/>
  <c r="T44" i="21"/>
  <c r="T80" i="21"/>
  <c r="T31" i="21"/>
  <c r="T27" i="21"/>
  <c r="T77" i="21"/>
  <c r="T59" i="21"/>
  <c r="T26" i="21"/>
  <c r="T91" i="21"/>
  <c r="T40" i="21"/>
  <c r="T37" i="21"/>
  <c r="T17" i="21"/>
  <c r="T49" i="21"/>
  <c r="T165" i="21"/>
  <c r="T234" i="21"/>
  <c r="T366" i="21"/>
  <c r="T174" i="21"/>
  <c r="T215" i="21"/>
  <c r="T299" i="21"/>
  <c r="T71" i="21"/>
  <c r="T139" i="21"/>
  <c r="T103" i="21"/>
  <c r="T331" i="21"/>
  <c r="T155" i="21"/>
  <c r="T221" i="21"/>
  <c r="T157" i="21"/>
  <c r="T209" i="21"/>
  <c r="T283" i="21"/>
  <c r="T18" i="21"/>
  <c r="T128" i="21"/>
  <c r="T169" i="21"/>
  <c r="T225" i="21"/>
  <c r="T200" i="21"/>
  <c r="T318" i="21"/>
  <c r="T181" i="21"/>
  <c r="T73" i="21"/>
  <c r="T217" i="21"/>
  <c r="T173" i="21"/>
  <c r="T347" i="21"/>
  <c r="T233" i="21"/>
  <c r="T295" i="21"/>
  <c r="T62" i="21"/>
  <c r="T140" i="21"/>
  <c r="T93" i="21"/>
  <c r="Z19" i="46"/>
  <c r="Z20" i="46"/>
  <c r="AA20" i="46" s="1"/>
  <c r="Z21" i="46"/>
  <c r="AA18" i="46"/>
  <c r="Z22" i="46"/>
  <c r="F20" i="46"/>
  <c r="T23" i="16"/>
  <c r="Z23" i="44"/>
  <c r="AA23" i="44" s="1"/>
  <c r="Z19" i="44"/>
  <c r="Z22" i="44"/>
  <c r="AA22" i="44" s="1"/>
  <c r="Z24" i="44"/>
  <c r="AA24" i="44" s="1"/>
  <c r="Z21" i="44"/>
  <c r="AA21" i="44" s="1"/>
  <c r="Z20" i="44"/>
  <c r="AA20" i="44" s="1"/>
  <c r="Z25" i="44"/>
  <c r="AA18" i="44"/>
  <c r="F20" i="44"/>
  <c r="U23" i="16"/>
  <c r="R59" i="16"/>
  <c r="V59" i="16"/>
  <c r="S71" i="16"/>
  <c r="N25" i="16" s="1"/>
  <c r="Z19" i="26" l="1"/>
  <c r="AC19" i="26" s="1"/>
  <c r="AC20" i="26" s="1"/>
  <c r="AA22" i="45"/>
  <c r="AB25" i="44"/>
  <c r="AB22" i="45"/>
  <c r="AA21" i="46"/>
  <c r="L34" i="47"/>
  <c r="W18" i="47"/>
  <c r="H34" i="47"/>
  <c r="J39" i="47"/>
  <c r="F44" i="47"/>
  <c r="J29" i="47"/>
  <c r="I29" i="47"/>
  <c r="H50" i="47"/>
  <c r="K29" i="47"/>
  <c r="J24" i="47"/>
  <c r="G25" i="47"/>
  <c r="I44" i="47"/>
  <c r="K44" i="47"/>
  <c r="L44" i="47"/>
  <c r="K34" i="47"/>
  <c r="F29" i="47"/>
  <c r="H49" i="47"/>
  <c r="L50" i="47"/>
  <c r="K50" i="47"/>
  <c r="F39" i="47"/>
  <c r="H24" i="47"/>
  <c r="L49" i="47"/>
  <c r="F34" i="47"/>
  <c r="K25" i="47"/>
  <c r="J44" i="47"/>
  <c r="G49" i="47"/>
  <c r="G24" i="47"/>
  <c r="J34" i="47"/>
  <c r="J50" i="47"/>
  <c r="K49" i="47"/>
  <c r="H44" i="47"/>
  <c r="F49" i="47"/>
  <c r="I34" i="47"/>
  <c r="I39" i="47"/>
  <c r="L24" i="47"/>
  <c r="H39" i="47"/>
  <c r="J49" i="47"/>
  <c r="F24" i="47"/>
  <c r="F25" i="47"/>
  <c r="G44" i="47"/>
  <c r="G39" i="47"/>
  <c r="J25" i="47"/>
  <c r="G34" i="47"/>
  <c r="I50" i="47"/>
  <c r="I24" i="47"/>
  <c r="L39" i="47"/>
  <c r="G29" i="47"/>
  <c r="H29" i="47"/>
  <c r="K24" i="47"/>
  <c r="K39" i="47"/>
  <c r="I25" i="47"/>
  <c r="H25" i="47"/>
  <c r="L29" i="47"/>
  <c r="I49" i="47"/>
  <c r="Y18" i="47"/>
  <c r="N25" i="47"/>
  <c r="F26" i="47"/>
  <c r="AB21" i="46"/>
  <c r="AD20" i="36"/>
  <c r="AC19" i="36"/>
  <c r="AD20" i="47"/>
  <c r="X21" i="47"/>
  <c r="N45" i="47"/>
  <c r="F46" i="47"/>
  <c r="N50" i="47"/>
  <c r="F51" i="47"/>
  <c r="Z18" i="47"/>
  <c r="F46" i="26"/>
  <c r="N45" i="26"/>
  <c r="X23" i="46"/>
  <c r="AD22" i="46"/>
  <c r="AE22" i="46" s="1"/>
  <c r="Y22" i="46"/>
  <c r="AA22" i="46" s="1"/>
  <c r="V16" i="16"/>
  <c r="N35" i="26"/>
  <c r="F36" i="26"/>
  <c r="N50" i="26"/>
  <c r="F51" i="26"/>
  <c r="N25" i="26"/>
  <c r="F26" i="26"/>
  <c r="J9" i="48"/>
  <c r="H10" i="48"/>
  <c r="G9" i="48"/>
  <c r="W18" i="26"/>
  <c r="F44" i="26"/>
  <c r="F39" i="26"/>
  <c r="K44" i="26"/>
  <c r="J39" i="26"/>
  <c r="F50" i="26"/>
  <c r="K49" i="26"/>
  <c r="I44" i="26"/>
  <c r="J49" i="26"/>
  <c r="H29" i="26"/>
  <c r="L49" i="26"/>
  <c r="G44" i="26"/>
  <c r="L50" i="26"/>
  <c r="I29" i="26"/>
  <c r="K29" i="26"/>
  <c r="F34" i="26"/>
  <c r="K24" i="26"/>
  <c r="J29" i="26"/>
  <c r="L39" i="26"/>
  <c r="L34" i="26"/>
  <c r="G49" i="26"/>
  <c r="K34" i="26"/>
  <c r="I34" i="26"/>
  <c r="H24" i="26"/>
  <c r="H34" i="26"/>
  <c r="H50" i="26"/>
  <c r="H44" i="26"/>
  <c r="K39" i="26"/>
  <c r="G39" i="26"/>
  <c r="H49" i="26"/>
  <c r="F25" i="26"/>
  <c r="K50" i="26"/>
  <c r="F24" i="26"/>
  <c r="G29" i="26"/>
  <c r="G50" i="26"/>
  <c r="L44" i="26"/>
  <c r="L45" i="26"/>
  <c r="G34" i="26"/>
  <c r="L29" i="26"/>
  <c r="I49" i="26"/>
  <c r="J34" i="26"/>
  <c r="I50" i="26"/>
  <c r="F29" i="26"/>
  <c r="I39" i="26"/>
  <c r="L24" i="26"/>
  <c r="K45" i="26"/>
  <c r="J44" i="26"/>
  <c r="F49" i="26"/>
  <c r="I24" i="26"/>
  <c r="H39" i="26"/>
  <c r="G25" i="26"/>
  <c r="J50" i="26"/>
  <c r="J24" i="26"/>
  <c r="G24" i="26"/>
  <c r="Y18" i="26"/>
  <c r="X21" i="26"/>
  <c r="AD20" i="26"/>
  <c r="AE20" i="26" s="1"/>
  <c r="X27" i="44"/>
  <c r="AD26" i="44"/>
  <c r="AE26" i="44" s="1"/>
  <c r="Y26" i="44"/>
  <c r="AA26" i="44" s="1"/>
  <c r="AD23" i="45"/>
  <c r="AE23" i="45" s="1"/>
  <c r="X24" i="45"/>
  <c r="Y23" i="45"/>
  <c r="AA23" i="45" s="1"/>
  <c r="F36" i="47"/>
  <c r="N35" i="47"/>
  <c r="F31" i="47"/>
  <c r="N30" i="47"/>
  <c r="AA25" i="44"/>
  <c r="D2" i="37"/>
  <c r="I30" i="37" s="1"/>
  <c r="L42" i="37" a="1"/>
  <c r="L42" i="37" s="1"/>
  <c r="L46" i="37" s="1"/>
  <c r="G47" i="37" a="1"/>
  <c r="G47" i="37" s="1"/>
  <c r="G51" i="37" s="1"/>
  <c r="AD19" i="37"/>
  <c r="AE19" i="37" s="1"/>
  <c r="I47" i="37" a="1"/>
  <c r="I47" i="37" s="1"/>
  <c r="I51" i="37" s="1"/>
  <c r="J37" i="37" a="1"/>
  <c r="J37" i="37" s="1"/>
  <c r="J41" i="37" s="1"/>
  <c r="G42" i="37" a="1"/>
  <c r="G42" i="37" s="1"/>
  <c r="G46" i="37" s="1"/>
  <c r="J47" i="37" a="1"/>
  <c r="J47" i="37" s="1"/>
  <c r="J51" i="37" s="1"/>
  <c r="G27" i="37" a="1"/>
  <c r="G27" i="37" s="1"/>
  <c r="G31" i="37" s="1"/>
  <c r="K22" i="37" a="1"/>
  <c r="K22" i="37" s="1"/>
  <c r="K26" i="37" s="1"/>
  <c r="K42" i="37" a="1"/>
  <c r="K42" i="37" s="1"/>
  <c r="K46" i="37" s="1"/>
  <c r="F37" i="37" a="1"/>
  <c r="F37" i="37" s="1"/>
  <c r="F41" i="37" s="1"/>
  <c r="X18" i="37"/>
  <c r="X20" i="37" s="1"/>
  <c r="I37" i="37" a="1"/>
  <c r="I37" i="37" s="1"/>
  <c r="I41" i="37" s="1"/>
  <c r="I22" i="37" a="1"/>
  <c r="I22" i="37" s="1"/>
  <c r="I26" i="37" s="1"/>
  <c r="F27" i="37" a="1"/>
  <c r="F27" i="37" s="1"/>
  <c r="H47" i="37" a="1"/>
  <c r="H47" i="37" s="1"/>
  <c r="H51" i="37" s="1"/>
  <c r="I27" i="37" a="1"/>
  <c r="I27" i="37" s="1"/>
  <c r="I31" i="37" s="1"/>
  <c r="H42" i="37" a="1"/>
  <c r="H42" i="37" s="1"/>
  <c r="H46" i="37" s="1"/>
  <c r="K32" i="37" a="1"/>
  <c r="K32" i="37" s="1"/>
  <c r="K36" i="37" s="1"/>
  <c r="G37" i="37" a="1"/>
  <c r="G37" i="37" s="1"/>
  <c r="G41" i="37" s="1"/>
  <c r="F32" i="37" a="1"/>
  <c r="F32" i="37" s="1"/>
  <c r="G22" i="37" a="1"/>
  <c r="G22" i="37" s="1"/>
  <c r="G26" i="37" s="1"/>
  <c r="L22" i="37" a="1"/>
  <c r="L22" i="37" s="1"/>
  <c r="L26" i="37" s="1"/>
  <c r="J22" i="37" a="1"/>
  <c r="J22" i="37" s="1"/>
  <c r="J26" i="37" s="1"/>
  <c r="F42" i="37" a="1"/>
  <c r="F42" i="37" s="1"/>
  <c r="L47" i="37" a="1"/>
  <c r="L47" i="37" s="1"/>
  <c r="L51" i="37" s="1"/>
  <c r="F47" i="37" a="1"/>
  <c r="F47" i="37" s="1"/>
  <c r="I42" i="37" a="1"/>
  <c r="I42" i="37" s="1"/>
  <c r="I46" i="37" s="1"/>
  <c r="F22" i="37" a="1"/>
  <c r="F22" i="37" s="1"/>
  <c r="H37" i="37" a="1"/>
  <c r="H37" i="37" s="1"/>
  <c r="H41" i="37" s="1"/>
  <c r="L27" i="37" a="1"/>
  <c r="L27" i="37" s="1"/>
  <c r="L31" i="37" s="1"/>
  <c r="J32" i="37" a="1"/>
  <c r="J32" i="37" s="1"/>
  <c r="J36" i="37" s="1"/>
  <c r="H32" i="37" a="1"/>
  <c r="H32" i="37" s="1"/>
  <c r="H36" i="37" s="1"/>
  <c r="L37" i="37" a="1"/>
  <c r="L37" i="37" s="1"/>
  <c r="L41" i="37" s="1"/>
  <c r="H22" i="37" a="1"/>
  <c r="H22" i="37" s="1"/>
  <c r="H26" i="37" s="1"/>
  <c r="J42" i="37" a="1"/>
  <c r="J42" i="37" s="1"/>
  <c r="J46" i="37" s="1"/>
  <c r="K27" i="37" a="1"/>
  <c r="K27" i="37" s="1"/>
  <c r="K31" i="37" s="1"/>
  <c r="L32" i="37" a="1"/>
  <c r="L32" i="37" s="1"/>
  <c r="L36" i="37" s="1"/>
  <c r="G32" i="37" a="1"/>
  <c r="G32" i="37" s="1"/>
  <c r="G36" i="37" s="1"/>
  <c r="K47" i="37" a="1"/>
  <c r="K47" i="37" s="1"/>
  <c r="K51" i="37" s="1"/>
  <c r="I32" i="37" a="1"/>
  <c r="I32" i="37" s="1"/>
  <c r="I36" i="37" s="1"/>
  <c r="K37" i="37" a="1"/>
  <c r="K37" i="37" s="1"/>
  <c r="K41" i="37" s="1"/>
  <c r="H27" i="37" a="1"/>
  <c r="H27" i="37" s="1"/>
  <c r="H31" i="37" s="1"/>
  <c r="J27" i="37" a="1"/>
  <c r="J27" i="37" s="1"/>
  <c r="J31" i="37" s="1"/>
  <c r="AE20" i="47"/>
  <c r="N30" i="26"/>
  <c r="F31" i="26"/>
  <c r="U204" i="21"/>
  <c r="K45" i="47"/>
  <c r="J40" i="26"/>
  <c r="G30" i="47"/>
  <c r="I35" i="47"/>
  <c r="I45" i="45"/>
  <c r="G45" i="47"/>
  <c r="L40" i="45"/>
  <c r="H30" i="46"/>
  <c r="I30" i="47"/>
  <c r="J30" i="45"/>
  <c r="F40" i="45"/>
  <c r="I45" i="46"/>
  <c r="J25" i="45"/>
  <c r="AA19" i="46"/>
  <c r="AC19" i="46"/>
  <c r="AC20" i="46" s="1"/>
  <c r="AC21" i="46" s="1"/>
  <c r="AC22" i="46" s="1"/>
  <c r="U73" i="21"/>
  <c r="U155" i="21"/>
  <c r="U17" i="21"/>
  <c r="I35" i="26"/>
  <c r="U52" i="21"/>
  <c r="U231" i="21"/>
  <c r="U60" i="21"/>
  <c r="U64" i="21"/>
  <c r="U51" i="21"/>
  <c r="U36" i="21"/>
  <c r="U354" i="21"/>
  <c r="H40" i="47"/>
  <c r="U87" i="21"/>
  <c r="U351" i="21"/>
  <c r="L35" i="47"/>
  <c r="U361" i="21"/>
  <c r="H45" i="47"/>
  <c r="U43" i="21"/>
  <c r="U58" i="21"/>
  <c r="U76" i="21"/>
  <c r="U6" i="21"/>
  <c r="L25" i="26"/>
  <c r="U23" i="21"/>
  <c r="H40" i="26"/>
  <c r="U14" i="21"/>
  <c r="F35" i="26"/>
  <c r="J30" i="26"/>
  <c r="U11" i="21"/>
  <c r="K30" i="47"/>
  <c r="U343" i="21"/>
  <c r="G30" i="46"/>
  <c r="U311" i="21"/>
  <c r="U228" i="21"/>
  <c r="U202" i="21"/>
  <c r="U212" i="21"/>
  <c r="U170" i="21"/>
  <c r="U203" i="21"/>
  <c r="U227" i="21"/>
  <c r="U242" i="21"/>
  <c r="U178" i="21"/>
  <c r="U138" i="21"/>
  <c r="U223" i="21"/>
  <c r="U102" i="21"/>
  <c r="U162" i="21"/>
  <c r="J30" i="47"/>
  <c r="U342" i="21"/>
  <c r="U33" i="21"/>
  <c r="K35" i="45"/>
  <c r="U294" i="21"/>
  <c r="I30" i="46"/>
  <c r="U313" i="21"/>
  <c r="K45" i="46"/>
  <c r="U336" i="21"/>
  <c r="L30" i="45"/>
  <c r="U288" i="21"/>
  <c r="G45" i="46"/>
  <c r="U332" i="21"/>
  <c r="J45" i="46"/>
  <c r="U335" i="21"/>
  <c r="J40" i="46"/>
  <c r="U328" i="21"/>
  <c r="K25" i="46"/>
  <c r="U308" i="21"/>
  <c r="H35" i="45"/>
  <c r="U291" i="21"/>
  <c r="J25" i="46"/>
  <c r="U307" i="21"/>
  <c r="H25" i="26"/>
  <c r="U2" i="21"/>
  <c r="H40" i="44"/>
  <c r="U263" i="21"/>
  <c r="F35" i="44"/>
  <c r="U254" i="21"/>
  <c r="H30" i="44"/>
  <c r="U249" i="21"/>
  <c r="F50" i="44"/>
  <c r="U275" i="21"/>
  <c r="I30" i="44"/>
  <c r="U250" i="21"/>
  <c r="I45" i="44"/>
  <c r="U271" i="21"/>
  <c r="I40" i="44"/>
  <c r="U264" i="21"/>
  <c r="J30" i="44"/>
  <c r="U251" i="21"/>
  <c r="U114" i="21"/>
  <c r="U236" i="21"/>
  <c r="U104" i="21"/>
  <c r="U106" i="21"/>
  <c r="U153" i="21"/>
  <c r="U146" i="21"/>
  <c r="U130" i="21"/>
  <c r="U42" i="21"/>
  <c r="H25" i="45"/>
  <c r="U277" i="21"/>
  <c r="F45" i="45"/>
  <c r="U303" i="21"/>
  <c r="U164" i="21"/>
  <c r="U154" i="21"/>
  <c r="H35" i="46"/>
  <c r="U319" i="21"/>
  <c r="G50" i="47"/>
  <c r="U367" i="21"/>
  <c r="J45" i="47"/>
  <c r="U363" i="21"/>
  <c r="K40" i="47"/>
  <c r="U357" i="21"/>
  <c r="H30" i="47"/>
  <c r="U340" i="21"/>
  <c r="U197" i="21"/>
  <c r="U193" i="21"/>
  <c r="I35" i="44"/>
  <c r="U257" i="21"/>
  <c r="G45" i="44"/>
  <c r="U269" i="21"/>
  <c r="K35" i="46"/>
  <c r="U322" i="21"/>
  <c r="F35" i="46"/>
  <c r="U317" i="21"/>
  <c r="U88" i="21"/>
  <c r="U83" i="21"/>
  <c r="U126" i="21"/>
  <c r="U105" i="21"/>
  <c r="U81" i="21"/>
  <c r="U62" i="21"/>
  <c r="U200" i="21"/>
  <c r="U209" i="21"/>
  <c r="U215" i="21"/>
  <c r="U91" i="21"/>
  <c r="U80" i="21"/>
  <c r="U350" i="21"/>
  <c r="K35" i="47"/>
  <c r="U22" i="21"/>
  <c r="G40" i="26"/>
  <c r="U48" i="21"/>
  <c r="R71" i="16"/>
  <c r="T59" i="16"/>
  <c r="T71" i="16" s="1"/>
  <c r="U59" i="16"/>
  <c r="U60" i="16" s="1"/>
  <c r="U61" i="16" s="1"/>
  <c r="U62" i="16" s="1"/>
  <c r="U63" i="16" s="1"/>
  <c r="U64" i="16" s="1"/>
  <c r="U65" i="16" s="1"/>
  <c r="U66" i="16" s="1"/>
  <c r="U67" i="16" s="1"/>
  <c r="U68" i="16" s="1"/>
  <c r="U69" i="16" s="1"/>
  <c r="U70" i="16" s="1"/>
  <c r="U93" i="21"/>
  <c r="U295" i="21"/>
  <c r="L35" i="45"/>
  <c r="U173" i="21"/>
  <c r="U181" i="21"/>
  <c r="U225" i="21"/>
  <c r="J35" i="26"/>
  <c r="U18" i="21"/>
  <c r="U157" i="21"/>
  <c r="U331" i="21"/>
  <c r="F45" i="46"/>
  <c r="U71" i="21"/>
  <c r="U174" i="21"/>
  <c r="U165" i="21"/>
  <c r="U37" i="21"/>
  <c r="U26" i="21"/>
  <c r="K40" i="26"/>
  <c r="U27" i="21"/>
  <c r="L40" i="26"/>
  <c r="U44" i="21"/>
  <c r="U7" i="21"/>
  <c r="F30" i="26"/>
  <c r="U30" i="21"/>
  <c r="H45" i="26"/>
  <c r="U132" i="21"/>
  <c r="U171" i="21"/>
  <c r="U218" i="21"/>
  <c r="U70" i="21"/>
  <c r="U10" i="21"/>
  <c r="I30" i="26"/>
  <c r="U5" i="21"/>
  <c r="K25" i="26"/>
  <c r="U28" i="21"/>
  <c r="F45" i="26"/>
  <c r="U65" i="21"/>
  <c r="U85" i="21"/>
  <c r="U29" i="21"/>
  <c r="G45" i="26"/>
  <c r="U196" i="21"/>
  <c r="U237" i="21"/>
  <c r="U222" i="21"/>
  <c r="U56" i="21"/>
  <c r="U8" i="21"/>
  <c r="G30" i="26"/>
  <c r="U47" i="21"/>
  <c r="U35" i="21"/>
  <c r="U72" i="21"/>
  <c r="U63" i="21"/>
  <c r="F40" i="26"/>
  <c r="U21" i="21"/>
  <c r="G35" i="47"/>
  <c r="U346" i="21"/>
  <c r="U118" i="21"/>
  <c r="U235" i="21"/>
  <c r="U150" i="21"/>
  <c r="U240" i="21"/>
  <c r="U244" i="21"/>
  <c r="U90" i="21"/>
  <c r="U211" i="21"/>
  <c r="U226" i="21"/>
  <c r="U186" i="21"/>
  <c r="U74" i="21"/>
  <c r="U207" i="21"/>
  <c r="U238" i="21"/>
  <c r="U98" i="21"/>
  <c r="F30" i="46"/>
  <c r="U310" i="21"/>
  <c r="L40" i="47"/>
  <c r="U358" i="21"/>
  <c r="J40" i="45"/>
  <c r="U300" i="21"/>
  <c r="G40" i="45"/>
  <c r="U297" i="21"/>
  <c r="I35" i="46"/>
  <c r="U320" i="21"/>
  <c r="L35" i="46"/>
  <c r="U323" i="21"/>
  <c r="L30" i="46"/>
  <c r="U316" i="21"/>
  <c r="L25" i="46"/>
  <c r="U309" i="21"/>
  <c r="K40" i="45"/>
  <c r="U301" i="21"/>
  <c r="I35" i="45"/>
  <c r="U292" i="21"/>
  <c r="L40" i="46"/>
  <c r="U330" i="21"/>
  <c r="F30" i="45"/>
  <c r="U282" i="21"/>
  <c r="L25" i="47"/>
  <c r="U337" i="21"/>
  <c r="F30" i="44"/>
  <c r="U247" i="21"/>
  <c r="L25" i="44"/>
  <c r="U246" i="21"/>
  <c r="J45" i="44"/>
  <c r="U272" i="21"/>
  <c r="K35" i="44"/>
  <c r="U259" i="21"/>
  <c r="F45" i="44"/>
  <c r="U268" i="21"/>
  <c r="G35" i="44"/>
  <c r="U255" i="21"/>
  <c r="G30" i="44"/>
  <c r="U248" i="21"/>
  <c r="L45" i="44"/>
  <c r="U274" i="21"/>
  <c r="U220" i="21"/>
  <c r="U99" i="21"/>
  <c r="U121" i="21"/>
  <c r="U144" i="21"/>
  <c r="U133" i="21"/>
  <c r="U152" i="21"/>
  <c r="U53" i="21"/>
  <c r="K25" i="45"/>
  <c r="U280" i="21"/>
  <c r="F35" i="45"/>
  <c r="U289" i="21"/>
  <c r="U159" i="21"/>
  <c r="U168" i="21"/>
  <c r="G40" i="47"/>
  <c r="U353" i="21"/>
  <c r="L30" i="47"/>
  <c r="U344" i="21"/>
  <c r="J40" i="47"/>
  <c r="U356" i="21"/>
  <c r="F40" i="47"/>
  <c r="U352" i="21"/>
  <c r="U201" i="21"/>
  <c r="U194" i="21"/>
  <c r="U198" i="21"/>
  <c r="K45" i="44"/>
  <c r="U273" i="21"/>
  <c r="F40" i="44"/>
  <c r="U261" i="21"/>
  <c r="H45" i="46"/>
  <c r="U333" i="21"/>
  <c r="J35" i="46"/>
  <c r="U321" i="21"/>
  <c r="U92" i="21"/>
  <c r="H30" i="26"/>
  <c r="U9" i="21"/>
  <c r="U136" i="21"/>
  <c r="U177" i="21"/>
  <c r="V60" i="16"/>
  <c r="Z59" i="16"/>
  <c r="H35" i="47"/>
  <c r="U347" i="21"/>
  <c r="U128" i="21"/>
  <c r="U139" i="21"/>
  <c r="U234" i="21"/>
  <c r="U77" i="21"/>
  <c r="U84" i="21"/>
  <c r="U135" i="21"/>
  <c r="AA19" i="44"/>
  <c r="AC19" i="44"/>
  <c r="AC20" i="44" s="1"/>
  <c r="AC21" i="44" s="1"/>
  <c r="AC22" i="44" s="1"/>
  <c r="AC23" i="44" s="1"/>
  <c r="AC24" i="44" s="1"/>
  <c r="AC25" i="44" s="1"/>
  <c r="AC26" i="44" s="1"/>
  <c r="U140" i="21"/>
  <c r="U233" i="21"/>
  <c r="U217" i="21"/>
  <c r="U318" i="21"/>
  <c r="G35" i="46"/>
  <c r="U169" i="21"/>
  <c r="G30" i="45"/>
  <c r="U283" i="21"/>
  <c r="U221" i="21"/>
  <c r="U103" i="21"/>
  <c r="U299" i="21"/>
  <c r="I40" i="45"/>
  <c r="U366" i="21"/>
  <c r="F50" i="47"/>
  <c r="U49" i="21"/>
  <c r="F40" i="37"/>
  <c r="U40" i="21"/>
  <c r="U59" i="21"/>
  <c r="U31" i="21"/>
  <c r="I45" i="26"/>
  <c r="U19" i="21"/>
  <c r="K35" i="26"/>
  <c r="U55" i="21"/>
  <c r="U45" i="21"/>
  <c r="U107" i="21"/>
  <c r="U116" i="21"/>
  <c r="U359" i="21"/>
  <c r="F45" i="47"/>
  <c r="U24" i="21"/>
  <c r="I40" i="26"/>
  <c r="U75" i="21"/>
  <c r="U15" i="21"/>
  <c r="G35" i="26"/>
  <c r="U3" i="21"/>
  <c r="I25" i="26"/>
  <c r="U39" i="21"/>
  <c r="U46" i="21"/>
  <c r="U95" i="21"/>
  <c r="U67" i="21"/>
  <c r="U355" i="21"/>
  <c r="I40" i="47"/>
  <c r="U4" i="21"/>
  <c r="J25" i="26"/>
  <c r="U32" i="21"/>
  <c r="J45" i="26"/>
  <c r="U20" i="21"/>
  <c r="L35" i="26"/>
  <c r="U12" i="21"/>
  <c r="K30" i="26"/>
  <c r="U16" i="21"/>
  <c r="H35" i="26"/>
  <c r="U69" i="21"/>
  <c r="U79" i="21"/>
  <c r="H40" i="45"/>
  <c r="U298" i="21"/>
  <c r="I45" i="47"/>
  <c r="U362" i="21"/>
  <c r="U219" i="21"/>
  <c r="U86" i="21"/>
  <c r="U208" i="21"/>
  <c r="U122" i="21"/>
  <c r="U243" i="21"/>
  <c r="U182" i="21"/>
  <c r="U210" i="21"/>
  <c r="U216" i="21"/>
  <c r="U239" i="21"/>
  <c r="U166" i="21"/>
  <c r="U206" i="21"/>
  <c r="U190" i="21"/>
  <c r="K30" i="45"/>
  <c r="U287" i="21"/>
  <c r="H40" i="46"/>
  <c r="U326" i="21"/>
  <c r="K40" i="46"/>
  <c r="U329" i="21"/>
  <c r="L25" i="45"/>
  <c r="U281" i="21"/>
  <c r="G45" i="45"/>
  <c r="U304" i="21"/>
  <c r="J35" i="45"/>
  <c r="U293" i="21"/>
  <c r="H30" i="45"/>
  <c r="U284" i="21"/>
  <c r="H45" i="45"/>
  <c r="U305" i="21"/>
  <c r="F40" i="46"/>
  <c r="U324" i="21"/>
  <c r="I40" i="46"/>
  <c r="U327" i="21"/>
  <c r="J30" i="46"/>
  <c r="U314" i="21"/>
  <c r="U276" i="21"/>
  <c r="G25" i="45"/>
  <c r="L35" i="44"/>
  <c r="U260" i="21"/>
  <c r="H45" i="44"/>
  <c r="U270" i="21"/>
  <c r="J40" i="44"/>
  <c r="U265" i="21"/>
  <c r="H35" i="44"/>
  <c r="U256" i="21"/>
  <c r="K40" i="44"/>
  <c r="U266" i="21"/>
  <c r="K30" i="44"/>
  <c r="U252" i="21"/>
  <c r="G40" i="44"/>
  <c r="U262" i="21"/>
  <c r="L40" i="44"/>
  <c r="U267" i="21"/>
  <c r="J35" i="44"/>
  <c r="U258" i="21"/>
  <c r="U232" i="21"/>
  <c r="U224" i="21"/>
  <c r="U96" i="21"/>
  <c r="U137" i="21"/>
  <c r="U141" i="21"/>
  <c r="U129" i="21"/>
  <c r="U134" i="21"/>
  <c r="I25" i="45"/>
  <c r="U278" i="21"/>
  <c r="I30" i="45"/>
  <c r="U285" i="21"/>
  <c r="U156" i="21"/>
  <c r="U160" i="21"/>
  <c r="U163" i="21"/>
  <c r="L45" i="47"/>
  <c r="U365" i="21"/>
  <c r="F30" i="47"/>
  <c r="U338" i="21"/>
  <c r="J35" i="47"/>
  <c r="U349" i="21"/>
  <c r="F35" i="47"/>
  <c r="U345" i="21"/>
  <c r="U185" i="21"/>
  <c r="U205" i="21"/>
  <c r="U191" i="21"/>
  <c r="L30" i="44"/>
  <c r="U253" i="21"/>
  <c r="G40" i="46"/>
  <c r="U325" i="21"/>
  <c r="K30" i="46"/>
  <c r="U315" i="21"/>
  <c r="U68" i="21"/>
  <c r="U66" i="21"/>
  <c r="L30" i="26"/>
  <c r="U13" i="21"/>
  <c r="AC19" i="45"/>
  <c r="AC20" i="45" s="1"/>
  <c r="AC21" i="45" s="1"/>
  <c r="AC22" i="45" s="1"/>
  <c r="AC23" i="45" s="1"/>
  <c r="AA19" i="45"/>
  <c r="U89" i="21"/>
  <c r="U109" i="21"/>
  <c r="P50" i="26" l="1"/>
  <c r="AB23" i="45"/>
  <c r="K40" i="37"/>
  <c r="K30" i="37"/>
  <c r="L35" i="37"/>
  <c r="I40" i="37"/>
  <c r="X28" i="44"/>
  <c r="AD27" i="44"/>
  <c r="AE27" i="44" s="1"/>
  <c r="Y27" i="44"/>
  <c r="Z27" i="44"/>
  <c r="AB22" i="46"/>
  <c r="F30" i="37"/>
  <c r="K25" i="37"/>
  <c r="AD23" i="46"/>
  <c r="AE23" i="46" s="1"/>
  <c r="X24" i="46"/>
  <c r="Y23" i="46"/>
  <c r="Z23" i="46"/>
  <c r="K35" i="37"/>
  <c r="J30" i="37"/>
  <c r="I35" i="37"/>
  <c r="G30" i="37"/>
  <c r="AD20" i="37"/>
  <c r="AE20" i="37" s="1"/>
  <c r="X21" i="37"/>
  <c r="F45" i="37"/>
  <c r="F51" i="37"/>
  <c r="N50" i="37"/>
  <c r="P50" i="47"/>
  <c r="L40" i="37"/>
  <c r="J40" i="37"/>
  <c r="H40" i="37"/>
  <c r="V17" i="16"/>
  <c r="N30" i="37"/>
  <c r="F31" i="37"/>
  <c r="Y20" i="26"/>
  <c r="AA20" i="26" s="1"/>
  <c r="F21" i="26"/>
  <c r="Y19" i="26"/>
  <c r="AA18" i="26"/>
  <c r="F20" i="26"/>
  <c r="Y19" i="47"/>
  <c r="F21" i="47"/>
  <c r="AA18" i="47"/>
  <c r="Z19" i="47"/>
  <c r="AC19" i="47" s="1"/>
  <c r="F20" i="47"/>
  <c r="Z20" i="47"/>
  <c r="N25" i="37"/>
  <c r="F26" i="37"/>
  <c r="H35" i="37"/>
  <c r="F46" i="37"/>
  <c r="N45" i="37"/>
  <c r="J35" i="37"/>
  <c r="H45" i="37"/>
  <c r="C1" i="38"/>
  <c r="Y20" i="47"/>
  <c r="H25" i="37"/>
  <c r="K49" i="37"/>
  <c r="H50" i="37"/>
  <c r="H29" i="37"/>
  <c r="L45" i="37"/>
  <c r="J50" i="37"/>
  <c r="F24" i="37"/>
  <c r="K34" i="37"/>
  <c r="I50" i="37"/>
  <c r="K29" i="37"/>
  <c r="F25" i="37"/>
  <c r="I34" i="37"/>
  <c r="K50" i="37"/>
  <c r="L39" i="37"/>
  <c r="J34" i="37"/>
  <c r="K44" i="37"/>
  <c r="I39" i="37"/>
  <c r="G29" i="37"/>
  <c r="G44" i="37"/>
  <c r="G50" i="37"/>
  <c r="K45" i="37"/>
  <c r="G34" i="37"/>
  <c r="H34" i="37"/>
  <c r="L34" i="37"/>
  <c r="F34" i="37"/>
  <c r="G24" i="37"/>
  <c r="H49" i="37"/>
  <c r="L50" i="37"/>
  <c r="H44" i="37"/>
  <c r="F49" i="37"/>
  <c r="K39" i="37"/>
  <c r="L49" i="37"/>
  <c r="F44" i="37"/>
  <c r="L24" i="37"/>
  <c r="H24" i="37"/>
  <c r="F50" i="37"/>
  <c r="I25" i="37"/>
  <c r="F29" i="37"/>
  <c r="F39" i="37"/>
  <c r="G49" i="37"/>
  <c r="H39" i="37"/>
  <c r="J24" i="37"/>
  <c r="W18" i="37"/>
  <c r="L29" i="37"/>
  <c r="J39" i="37"/>
  <c r="G25" i="37"/>
  <c r="J25" i="37"/>
  <c r="I49" i="37"/>
  <c r="J44" i="37"/>
  <c r="G39" i="37"/>
  <c r="I44" i="37"/>
  <c r="I24" i="37"/>
  <c r="J29" i="37"/>
  <c r="I29" i="37"/>
  <c r="L44" i="37"/>
  <c r="K24" i="37"/>
  <c r="J49" i="37"/>
  <c r="Y18" i="37"/>
  <c r="Z18" i="37"/>
  <c r="Z19" i="37" s="1"/>
  <c r="AC19" i="37" s="1"/>
  <c r="AD21" i="26"/>
  <c r="AE21" i="26" s="1"/>
  <c r="X22" i="26"/>
  <c r="Y21" i="26"/>
  <c r="Z21" i="26"/>
  <c r="AC21" i="26" s="1"/>
  <c r="F35" i="37"/>
  <c r="L30" i="37"/>
  <c r="J10" i="48"/>
  <c r="G10" i="48"/>
  <c r="H11" i="48"/>
  <c r="AD21" i="47"/>
  <c r="AE21" i="47" s="1"/>
  <c r="X22" i="47"/>
  <c r="Y21" i="47"/>
  <c r="Z21" i="47"/>
  <c r="G35" i="37"/>
  <c r="J45" i="37"/>
  <c r="L25" i="37"/>
  <c r="AD24" i="45"/>
  <c r="AE24" i="45" s="1"/>
  <c r="X25" i="45"/>
  <c r="Y24" i="45"/>
  <c r="Z24" i="45"/>
  <c r="AA60" i="50"/>
  <c r="AA61" i="16"/>
  <c r="AA61" i="50"/>
  <c r="V18" i="16"/>
  <c r="AB26" i="44"/>
  <c r="H30" i="37"/>
  <c r="F36" i="37"/>
  <c r="N35" i="37"/>
  <c r="I45" i="37"/>
  <c r="G40" i="37"/>
  <c r="G45" i="37"/>
  <c r="AD21" i="36"/>
  <c r="AC20" i="36"/>
  <c r="W185" i="21"/>
  <c r="N26" i="16"/>
  <c r="L306" i="21"/>
  <c r="V275" i="21"/>
  <c r="V246" i="21"/>
  <c r="X246" i="21" s="1"/>
  <c r="N23" i="44" s="1"/>
  <c r="V274" i="21"/>
  <c r="W246" i="21"/>
  <c r="Y246" i="21" s="1"/>
  <c r="N24" i="44" s="1"/>
  <c r="W275" i="21"/>
  <c r="W274" i="21"/>
  <c r="V269" i="21"/>
  <c r="V270" i="21"/>
  <c r="V271" i="21"/>
  <c r="V272" i="21"/>
  <c r="V273" i="21"/>
  <c r="V268" i="21"/>
  <c r="V267" i="21"/>
  <c r="V260" i="21"/>
  <c r="V253" i="21"/>
  <c r="V262" i="21"/>
  <c r="V263" i="21"/>
  <c r="V264" i="21"/>
  <c r="V265" i="21"/>
  <c r="V266" i="21"/>
  <c r="V261" i="21"/>
  <c r="W269" i="21"/>
  <c r="W270" i="21"/>
  <c r="W271" i="21"/>
  <c r="W272" i="21"/>
  <c r="W273" i="21"/>
  <c r="W268" i="21"/>
  <c r="W267" i="21"/>
  <c r="W260" i="21"/>
  <c r="W262" i="21"/>
  <c r="W263" i="21"/>
  <c r="W264" i="21"/>
  <c r="W265" i="21"/>
  <c r="W266" i="21"/>
  <c r="W261" i="21"/>
  <c r="W253" i="21"/>
  <c r="V255" i="21"/>
  <c r="V256" i="21"/>
  <c r="V257" i="21"/>
  <c r="V258" i="21"/>
  <c r="V259" i="21"/>
  <c r="V254" i="21"/>
  <c r="W255" i="21"/>
  <c r="W256" i="21"/>
  <c r="W257" i="21"/>
  <c r="W258" i="21"/>
  <c r="W259" i="21"/>
  <c r="W254" i="21"/>
  <c r="W252" i="21"/>
  <c r="W251" i="21"/>
  <c r="V248" i="21"/>
  <c r="V249" i="21"/>
  <c r="V250" i="21"/>
  <c r="V251" i="21"/>
  <c r="V252" i="21"/>
  <c r="V247" i="21"/>
  <c r="W248" i="21"/>
  <c r="W249" i="21"/>
  <c r="W250" i="21"/>
  <c r="W247" i="21"/>
  <c r="V245" i="21"/>
  <c r="V239" i="21"/>
  <c r="V241" i="21"/>
  <c r="V242" i="21"/>
  <c r="V243" i="21"/>
  <c r="V244" i="21"/>
  <c r="V240" i="21"/>
  <c r="V232" i="21"/>
  <c r="V234" i="21"/>
  <c r="V235" i="21"/>
  <c r="V236" i="21"/>
  <c r="V237" i="21"/>
  <c r="V238" i="21"/>
  <c r="V233" i="21"/>
  <c r="W218" i="21"/>
  <c r="V225" i="21"/>
  <c r="V227" i="21"/>
  <c r="V228" i="21"/>
  <c r="V229" i="21"/>
  <c r="V230" i="21"/>
  <c r="V231" i="21"/>
  <c r="V226" i="21"/>
  <c r="W232" i="21"/>
  <c r="W239" i="21"/>
  <c r="W245" i="21"/>
  <c r="W225" i="21"/>
  <c r="W227" i="21"/>
  <c r="W228" i="21"/>
  <c r="W229" i="21"/>
  <c r="W230" i="21"/>
  <c r="W231" i="21"/>
  <c r="W233" i="21"/>
  <c r="W234" i="21"/>
  <c r="W235" i="21"/>
  <c r="W236" i="21"/>
  <c r="W237" i="21"/>
  <c r="W238" i="21"/>
  <c r="W240" i="21"/>
  <c r="W241" i="21"/>
  <c r="W242" i="21"/>
  <c r="W243" i="21"/>
  <c r="W244" i="21"/>
  <c r="W226" i="21"/>
  <c r="V218" i="21"/>
  <c r="W220" i="21"/>
  <c r="W221" i="21"/>
  <c r="W222" i="21"/>
  <c r="W223" i="21"/>
  <c r="W224" i="21"/>
  <c r="W219" i="21"/>
  <c r="V220" i="21"/>
  <c r="V221" i="21"/>
  <c r="V222" i="21"/>
  <c r="V223" i="21"/>
  <c r="V224" i="21"/>
  <c r="V219" i="21"/>
  <c r="W215" i="21"/>
  <c r="Y215" i="21" s="1"/>
  <c r="W216" i="21"/>
  <c r="W217" i="21"/>
  <c r="V215" i="21"/>
  <c r="X215" i="21" s="1"/>
  <c r="V216" i="21"/>
  <c r="V217" i="21"/>
  <c r="V92" i="21"/>
  <c r="W63" i="21"/>
  <c r="W92" i="21"/>
  <c r="V84" i="21"/>
  <c r="V77" i="21"/>
  <c r="V91" i="21"/>
  <c r="W72" i="21"/>
  <c r="W73" i="21"/>
  <c r="W74" i="21"/>
  <c r="W75" i="21"/>
  <c r="W76" i="21"/>
  <c r="W71" i="21"/>
  <c r="W84" i="21"/>
  <c r="W91" i="21"/>
  <c r="W77" i="21"/>
  <c r="W79" i="21"/>
  <c r="W80" i="21"/>
  <c r="W81" i="21"/>
  <c r="W82" i="21"/>
  <c r="W83" i="21"/>
  <c r="W85" i="21"/>
  <c r="W86" i="21"/>
  <c r="W87" i="21"/>
  <c r="W88" i="21"/>
  <c r="W89" i="21"/>
  <c r="W90" i="21"/>
  <c r="W78" i="21"/>
  <c r="V70" i="21"/>
  <c r="V79" i="21"/>
  <c r="V80" i="21"/>
  <c r="V81" i="21"/>
  <c r="V82" i="21"/>
  <c r="V83" i="21"/>
  <c r="V85" i="21"/>
  <c r="V86" i="21"/>
  <c r="V87" i="21"/>
  <c r="V88" i="21"/>
  <c r="V89" i="21"/>
  <c r="V90" i="21"/>
  <c r="V78" i="21"/>
  <c r="W70" i="21"/>
  <c r="V66" i="21"/>
  <c r="V67" i="21"/>
  <c r="V68" i="21"/>
  <c r="V69" i="21"/>
  <c r="V65" i="21"/>
  <c r="V76" i="21"/>
  <c r="V63" i="21"/>
  <c r="V72" i="21"/>
  <c r="V73" i="21"/>
  <c r="V74" i="21"/>
  <c r="V75" i="21"/>
  <c r="V71" i="21"/>
  <c r="W65" i="21"/>
  <c r="W66" i="21"/>
  <c r="W67" i="21"/>
  <c r="W68" i="21"/>
  <c r="W69" i="21"/>
  <c r="W64" i="21"/>
  <c r="V64" i="21"/>
  <c r="W62" i="21"/>
  <c r="Y62" i="21" s="1"/>
  <c r="V62" i="21"/>
  <c r="X62" i="21" s="1"/>
  <c r="V149" i="21"/>
  <c r="V152" i="21"/>
  <c r="W126" i="21"/>
  <c r="W150" i="21"/>
  <c r="W148" i="21"/>
  <c r="V142" i="21"/>
  <c r="V145" i="21"/>
  <c r="W140" i="21"/>
  <c r="W144" i="21"/>
  <c r="W141" i="21"/>
  <c r="W136" i="21"/>
  <c r="W139" i="21"/>
  <c r="V136" i="21"/>
  <c r="V139" i="21"/>
  <c r="V129" i="21"/>
  <c r="V132" i="21"/>
  <c r="W132" i="21"/>
  <c r="W128" i="21"/>
  <c r="V124" i="21"/>
  <c r="W123" i="21"/>
  <c r="Y123" i="21" s="1"/>
  <c r="V153" i="21"/>
  <c r="V150" i="21"/>
  <c r="V148" i="21"/>
  <c r="W147" i="21"/>
  <c r="W151" i="21"/>
  <c r="V133" i="21"/>
  <c r="V143" i="21"/>
  <c r="V146" i="21"/>
  <c r="W142" i="21"/>
  <c r="W145" i="21"/>
  <c r="V126" i="21"/>
  <c r="W137" i="21"/>
  <c r="W134" i="21"/>
  <c r="V137" i="21"/>
  <c r="V134" i="21"/>
  <c r="V130" i="21"/>
  <c r="V127" i="21"/>
  <c r="W133" i="21"/>
  <c r="W129" i="21"/>
  <c r="V125" i="21"/>
  <c r="W124" i="21"/>
  <c r="V147" i="21"/>
  <c r="V151" i="21"/>
  <c r="W153" i="21"/>
  <c r="W149" i="21"/>
  <c r="W152" i="21"/>
  <c r="V140" i="21"/>
  <c r="V144" i="21"/>
  <c r="V141" i="21"/>
  <c r="W143" i="21"/>
  <c r="W146" i="21"/>
  <c r="W135" i="21"/>
  <c r="W138" i="21"/>
  <c r="V135" i="21"/>
  <c r="V138" i="21"/>
  <c r="V128" i="21"/>
  <c r="V131" i="21"/>
  <c r="W131" i="21"/>
  <c r="W130" i="21"/>
  <c r="W127" i="21"/>
  <c r="W125" i="21"/>
  <c r="V123" i="21"/>
  <c r="X123" i="21" s="1"/>
  <c r="V183" i="21"/>
  <c r="W154" i="21"/>
  <c r="Y154" i="21" s="1"/>
  <c r="W183" i="21"/>
  <c r="V182" i="21"/>
  <c r="W182" i="21"/>
  <c r="V175" i="21"/>
  <c r="V177" i="21"/>
  <c r="V178" i="21"/>
  <c r="V179" i="21"/>
  <c r="V180" i="21"/>
  <c r="V181" i="21"/>
  <c r="V176" i="21"/>
  <c r="V168" i="21"/>
  <c r="W177" i="21"/>
  <c r="W178" i="21"/>
  <c r="W179" i="21"/>
  <c r="W180" i="21"/>
  <c r="W181" i="21"/>
  <c r="W176" i="21"/>
  <c r="V170" i="21"/>
  <c r="V171" i="21"/>
  <c r="V172" i="21"/>
  <c r="V173" i="21"/>
  <c r="V174" i="21"/>
  <c r="V169" i="21"/>
  <c r="W175" i="21"/>
  <c r="W168" i="21"/>
  <c r="W170" i="21"/>
  <c r="W171" i="21"/>
  <c r="W172" i="21"/>
  <c r="W173" i="21"/>
  <c r="W174" i="21"/>
  <c r="W169" i="21"/>
  <c r="V161" i="21"/>
  <c r="V154" i="21"/>
  <c r="X154" i="21" s="1"/>
  <c r="V163" i="21"/>
  <c r="V164" i="21"/>
  <c r="V165" i="21"/>
  <c r="V166" i="21"/>
  <c r="V167" i="21"/>
  <c r="V162" i="21"/>
  <c r="W161" i="21"/>
  <c r="W163" i="21"/>
  <c r="W164" i="21"/>
  <c r="W165" i="21"/>
  <c r="W166" i="21"/>
  <c r="W167" i="21"/>
  <c r="W162" i="21"/>
  <c r="V156" i="21"/>
  <c r="V157" i="21"/>
  <c r="V158" i="21"/>
  <c r="V159" i="21"/>
  <c r="V160" i="21"/>
  <c r="V155" i="21"/>
  <c r="W156" i="21"/>
  <c r="W157" i="21"/>
  <c r="W158" i="21"/>
  <c r="W159" i="21"/>
  <c r="W160" i="21"/>
  <c r="W155" i="21"/>
  <c r="V336" i="21"/>
  <c r="V330" i="21"/>
  <c r="V323" i="21"/>
  <c r="V332" i="21"/>
  <c r="V333" i="21"/>
  <c r="V334" i="21"/>
  <c r="V335" i="21"/>
  <c r="V331" i="21"/>
  <c r="W336" i="21"/>
  <c r="W330" i="21"/>
  <c r="W332" i="21"/>
  <c r="W333" i="21"/>
  <c r="W334" i="21"/>
  <c r="W335" i="21"/>
  <c r="W331" i="21"/>
  <c r="V316" i="21"/>
  <c r="W309" i="21"/>
  <c r="V325" i="21"/>
  <c r="V326" i="21"/>
  <c r="V327" i="21"/>
  <c r="V328" i="21"/>
  <c r="V329" i="21"/>
  <c r="V324" i="21"/>
  <c r="V309" i="21"/>
  <c r="V318" i="21"/>
  <c r="V319" i="21"/>
  <c r="V320" i="21"/>
  <c r="V321" i="21"/>
  <c r="V322" i="21"/>
  <c r="V317" i="21"/>
  <c r="W323" i="21"/>
  <c r="W316" i="21"/>
  <c r="W318" i="21"/>
  <c r="W319" i="21"/>
  <c r="W317" i="21"/>
  <c r="W308" i="21"/>
  <c r="W311" i="21"/>
  <c r="W312" i="21"/>
  <c r="W313" i="21"/>
  <c r="W314" i="21"/>
  <c r="W315" i="21"/>
  <c r="W310" i="21"/>
  <c r="V311" i="21"/>
  <c r="V312" i="21"/>
  <c r="V313" i="21"/>
  <c r="V314" i="21"/>
  <c r="V315" i="21"/>
  <c r="V310" i="21"/>
  <c r="W321" i="21"/>
  <c r="W322" i="21"/>
  <c r="W324" i="21"/>
  <c r="W325" i="21"/>
  <c r="W326" i="21"/>
  <c r="W327" i="21"/>
  <c r="W328" i="21"/>
  <c r="W329" i="21"/>
  <c r="W320" i="21"/>
  <c r="V308" i="21"/>
  <c r="W307" i="21"/>
  <c r="Y307" i="21" s="1"/>
  <c r="V307" i="21"/>
  <c r="X307" i="21" s="1"/>
  <c r="K306" i="21"/>
  <c r="M306" i="21" s="1"/>
  <c r="V214" i="21"/>
  <c r="V212" i="21"/>
  <c r="V207" i="21"/>
  <c r="V210" i="21"/>
  <c r="V190" i="21"/>
  <c r="V201" i="21"/>
  <c r="V198" i="21"/>
  <c r="V194" i="21"/>
  <c r="V191" i="21"/>
  <c r="W214" i="21"/>
  <c r="W199" i="21"/>
  <c r="W202" i="21"/>
  <c r="W206" i="21"/>
  <c r="W209" i="21"/>
  <c r="W213" i="21"/>
  <c r="W193" i="21"/>
  <c r="W196" i="21"/>
  <c r="V188" i="21"/>
  <c r="W186" i="21"/>
  <c r="V187" i="21"/>
  <c r="W187" i="21"/>
  <c r="V211" i="21"/>
  <c r="V204" i="21"/>
  <c r="V208" i="21"/>
  <c r="V205" i="21"/>
  <c r="V199" i="21"/>
  <c r="V202" i="21"/>
  <c r="V192" i="21"/>
  <c r="V195" i="21"/>
  <c r="W204" i="21"/>
  <c r="W190" i="21"/>
  <c r="W200" i="21"/>
  <c r="W203" i="21"/>
  <c r="W207" i="21"/>
  <c r="W210" i="21"/>
  <c r="W198" i="21"/>
  <c r="W194" i="21"/>
  <c r="W191" i="21"/>
  <c r="W184" i="21"/>
  <c r="Y184" i="21" s="1"/>
  <c r="V185" i="21"/>
  <c r="W188" i="21"/>
  <c r="V184" i="21"/>
  <c r="X184" i="21" s="1"/>
  <c r="V213" i="21"/>
  <c r="V206" i="21"/>
  <c r="V209" i="21"/>
  <c r="V197" i="21"/>
  <c r="V200" i="21"/>
  <c r="V203" i="21"/>
  <c r="V193" i="21"/>
  <c r="V196" i="21"/>
  <c r="W211" i="21"/>
  <c r="W197" i="21"/>
  <c r="W201" i="21"/>
  <c r="W205" i="21"/>
  <c r="W208" i="21"/>
  <c r="W212" i="21"/>
  <c r="W192" i="21"/>
  <c r="W195" i="21"/>
  <c r="V189" i="21"/>
  <c r="V186" i="21"/>
  <c r="W189" i="21"/>
  <c r="V61" i="16"/>
  <c r="Z60" i="16"/>
  <c r="V365" i="21"/>
  <c r="V367" i="21"/>
  <c r="W337" i="21"/>
  <c r="Y337" i="21" s="1"/>
  <c r="N24" i="47" s="1"/>
  <c r="V337" i="21"/>
  <c r="X337" i="21" s="1"/>
  <c r="N23" i="47" s="1"/>
  <c r="V358" i="21"/>
  <c r="V366" i="21"/>
  <c r="W365" i="21"/>
  <c r="W367" i="21"/>
  <c r="W358" i="21"/>
  <c r="W360" i="21"/>
  <c r="W361" i="21"/>
  <c r="W362" i="21"/>
  <c r="W363" i="21"/>
  <c r="W364" i="21"/>
  <c r="W366" i="21"/>
  <c r="W359" i="21"/>
  <c r="V360" i="21"/>
  <c r="V361" i="21"/>
  <c r="V362" i="21"/>
  <c r="V363" i="21"/>
  <c r="V364" i="21"/>
  <c r="V359" i="21"/>
  <c r="V351" i="21"/>
  <c r="W351" i="21"/>
  <c r="W353" i="21"/>
  <c r="W354" i="21"/>
  <c r="W355" i="21"/>
  <c r="W356" i="21"/>
  <c r="W357" i="21"/>
  <c r="W352" i="21"/>
  <c r="V353" i="21"/>
  <c r="V354" i="21"/>
  <c r="V355" i="21"/>
  <c r="V356" i="21"/>
  <c r="V357" i="21"/>
  <c r="V352" i="21"/>
  <c r="V344" i="21"/>
  <c r="W344" i="21"/>
  <c r="V346" i="21"/>
  <c r="V347" i="21"/>
  <c r="V348" i="21"/>
  <c r="V349" i="21"/>
  <c r="V350" i="21"/>
  <c r="V345" i="21"/>
  <c r="W346" i="21"/>
  <c r="W347" i="21"/>
  <c r="W348" i="21"/>
  <c r="W349" i="21"/>
  <c r="W350" i="21"/>
  <c r="W345" i="21"/>
  <c r="W339" i="21"/>
  <c r="W340" i="21"/>
  <c r="W341" i="21"/>
  <c r="W342" i="21"/>
  <c r="W343" i="21"/>
  <c r="W338" i="21"/>
  <c r="V340" i="21"/>
  <c r="V341" i="21"/>
  <c r="V342" i="21"/>
  <c r="V343" i="21"/>
  <c r="V339" i="21"/>
  <c r="V338" i="21"/>
  <c r="V32" i="21"/>
  <c r="V6" i="21"/>
  <c r="V29" i="21"/>
  <c r="V30" i="21"/>
  <c r="V31" i="21"/>
  <c r="V28" i="21"/>
  <c r="V27" i="21"/>
  <c r="V20" i="21"/>
  <c r="V22" i="21"/>
  <c r="V23" i="21"/>
  <c r="V24" i="21"/>
  <c r="V25" i="21"/>
  <c r="V26" i="21"/>
  <c r="V21" i="21"/>
  <c r="V15" i="21"/>
  <c r="V16" i="21"/>
  <c r="V17" i="21"/>
  <c r="V18" i="21"/>
  <c r="V19" i="21"/>
  <c r="V14" i="21"/>
  <c r="W13" i="21"/>
  <c r="V13" i="21"/>
  <c r="W32" i="21"/>
  <c r="W6" i="21"/>
  <c r="W27" i="21"/>
  <c r="W29" i="21"/>
  <c r="W30" i="21"/>
  <c r="W31" i="21"/>
  <c r="W28" i="21"/>
  <c r="V8" i="21"/>
  <c r="V9" i="21"/>
  <c r="V10" i="21"/>
  <c r="V11" i="21"/>
  <c r="V12" i="21"/>
  <c r="V7" i="21"/>
  <c r="W8" i="21"/>
  <c r="W9" i="21"/>
  <c r="W10" i="21"/>
  <c r="W11" i="21"/>
  <c r="W12" i="21"/>
  <c r="W14" i="21"/>
  <c r="W15" i="21"/>
  <c r="W16" i="21"/>
  <c r="W17" i="21"/>
  <c r="W18" i="21"/>
  <c r="W19" i="21"/>
  <c r="W7" i="21"/>
  <c r="V5" i="21"/>
  <c r="V4" i="21"/>
  <c r="W20" i="21"/>
  <c r="W22" i="21"/>
  <c r="W23" i="21"/>
  <c r="W24" i="21"/>
  <c r="W25" i="21"/>
  <c r="W26" i="21"/>
  <c r="W21" i="21"/>
  <c r="W3" i="21"/>
  <c r="W4" i="21"/>
  <c r="W5" i="21"/>
  <c r="W2" i="21"/>
  <c r="Y2" i="21" s="1"/>
  <c r="V2" i="21"/>
  <c r="X2" i="21" s="1"/>
  <c r="V3" i="21"/>
  <c r="V306" i="21"/>
  <c r="W281" i="21"/>
  <c r="W306" i="21"/>
  <c r="V302" i="21"/>
  <c r="V295" i="21"/>
  <c r="V304" i="21"/>
  <c r="V305" i="21"/>
  <c r="V303" i="21"/>
  <c r="W302" i="21"/>
  <c r="W295" i="21"/>
  <c r="W297" i="21"/>
  <c r="W298" i="21"/>
  <c r="W299" i="21"/>
  <c r="W300" i="21"/>
  <c r="W301" i="21"/>
  <c r="W303" i="21"/>
  <c r="W304" i="21"/>
  <c r="W305" i="21"/>
  <c r="W296" i="21"/>
  <c r="V288" i="21"/>
  <c r="W288" i="21"/>
  <c r="W290" i="21"/>
  <c r="W291" i="21"/>
  <c r="W292" i="21"/>
  <c r="W293" i="21"/>
  <c r="W294" i="21"/>
  <c r="W289" i="21"/>
  <c r="V297" i="21"/>
  <c r="V298" i="21"/>
  <c r="V299" i="21"/>
  <c r="V300" i="21"/>
  <c r="V301" i="21"/>
  <c r="V296" i="21"/>
  <c r="V281" i="21"/>
  <c r="V290" i="21"/>
  <c r="V291" i="21"/>
  <c r="V292" i="21"/>
  <c r="V293" i="21"/>
  <c r="V294" i="21"/>
  <c r="V289" i="21"/>
  <c r="V283" i="21"/>
  <c r="V284" i="21"/>
  <c r="V285" i="21"/>
  <c r="V286" i="21"/>
  <c r="V287" i="21"/>
  <c r="V282" i="21"/>
  <c r="W283" i="21"/>
  <c r="W284" i="21"/>
  <c r="W285" i="21"/>
  <c r="W286" i="21"/>
  <c r="W287" i="21"/>
  <c r="W282" i="21"/>
  <c r="W279" i="21"/>
  <c r="W280" i="21"/>
  <c r="W278" i="21"/>
  <c r="V278" i="21"/>
  <c r="V279" i="21"/>
  <c r="V280" i="21"/>
  <c r="V277" i="21"/>
  <c r="W276" i="21"/>
  <c r="Y276" i="21" s="1"/>
  <c r="W277" i="21"/>
  <c r="V276" i="21"/>
  <c r="X276" i="21" s="1"/>
  <c r="K305" i="21"/>
  <c r="M305" i="21" s="1"/>
  <c r="V122" i="21"/>
  <c r="V119" i="21"/>
  <c r="V121" i="21"/>
  <c r="V120" i="21"/>
  <c r="W98" i="21"/>
  <c r="W122" i="21"/>
  <c r="V112" i="21"/>
  <c r="W119" i="21"/>
  <c r="W121" i="21"/>
  <c r="W120" i="21"/>
  <c r="V114" i="21"/>
  <c r="V115" i="21"/>
  <c r="V116" i="21"/>
  <c r="V117" i="21"/>
  <c r="V118" i="21"/>
  <c r="V113" i="21"/>
  <c r="V105" i="21"/>
  <c r="V107" i="21"/>
  <c r="V108" i="21"/>
  <c r="V109" i="21"/>
  <c r="V110" i="21"/>
  <c r="V111" i="21"/>
  <c r="V106" i="21"/>
  <c r="V98" i="21"/>
  <c r="W112" i="21"/>
  <c r="W105" i="21"/>
  <c r="W107" i="21"/>
  <c r="W108" i="21"/>
  <c r="W109" i="21"/>
  <c r="W110" i="21"/>
  <c r="W111" i="21"/>
  <c r="W113" i="21"/>
  <c r="W114" i="21"/>
  <c r="W115" i="21"/>
  <c r="W116" i="21"/>
  <c r="W117" i="21"/>
  <c r="W118" i="21"/>
  <c r="W106" i="21"/>
  <c r="V100" i="21"/>
  <c r="V101" i="21"/>
  <c r="V99" i="21"/>
  <c r="W100" i="21"/>
  <c r="W101" i="21"/>
  <c r="W102" i="21"/>
  <c r="W103" i="21"/>
  <c r="W104" i="21"/>
  <c r="W99" i="21"/>
  <c r="V103" i="21"/>
  <c r="V104" i="21"/>
  <c r="V102" i="21"/>
  <c r="V95" i="21"/>
  <c r="V96" i="21"/>
  <c r="V97" i="21"/>
  <c r="V94" i="21"/>
  <c r="W94" i="21"/>
  <c r="W95" i="21"/>
  <c r="W96" i="21"/>
  <c r="W97" i="21"/>
  <c r="V93" i="21"/>
  <c r="X93" i="21" s="1"/>
  <c r="W93" i="21"/>
  <c r="Y93" i="21" s="1"/>
  <c r="L305" i="21"/>
  <c r="V34" i="21"/>
  <c r="V60" i="21"/>
  <c r="V55" i="21"/>
  <c r="V61" i="21"/>
  <c r="V48" i="21"/>
  <c r="V57" i="21"/>
  <c r="V58" i="21"/>
  <c r="V59" i="21"/>
  <c r="V56" i="21"/>
  <c r="V50" i="21"/>
  <c r="V51" i="21"/>
  <c r="V52" i="21"/>
  <c r="V53" i="21"/>
  <c r="V54" i="21"/>
  <c r="V49" i="21"/>
  <c r="V41" i="21"/>
  <c r="V43" i="21"/>
  <c r="V44" i="21"/>
  <c r="V45" i="21"/>
  <c r="V46" i="21"/>
  <c r="V47" i="21"/>
  <c r="V42" i="21"/>
  <c r="W48" i="21"/>
  <c r="W50" i="21"/>
  <c r="W51" i="21"/>
  <c r="W52" i="21"/>
  <c r="W53" i="21"/>
  <c r="W54" i="21"/>
  <c r="W49" i="21"/>
  <c r="W60" i="21"/>
  <c r="W34" i="21"/>
  <c r="W55" i="21"/>
  <c r="W57" i="21"/>
  <c r="W58" i="21"/>
  <c r="W59" i="21"/>
  <c r="W61" i="21"/>
  <c r="W56" i="21"/>
  <c r="V36" i="21"/>
  <c r="V37" i="21"/>
  <c r="V38" i="21"/>
  <c r="V39" i="21"/>
  <c r="V40" i="21"/>
  <c r="V35" i="21"/>
  <c r="W41" i="21"/>
  <c r="W43" i="21"/>
  <c r="W44" i="21"/>
  <c r="W45" i="21"/>
  <c r="W46" i="21"/>
  <c r="W47" i="21"/>
  <c r="W42" i="21"/>
  <c r="W36" i="21"/>
  <c r="W37" i="21"/>
  <c r="W38" i="21"/>
  <c r="W39" i="21"/>
  <c r="W40" i="21"/>
  <c r="W35" i="21"/>
  <c r="W33" i="21"/>
  <c r="Y33" i="21" s="1"/>
  <c r="V33" i="21"/>
  <c r="X33" i="21" s="1"/>
  <c r="AA23" i="46" l="1"/>
  <c r="AB24" i="45"/>
  <c r="AA27" i="44"/>
  <c r="AA21" i="47"/>
  <c r="AC27" i="44"/>
  <c r="AC20" i="47"/>
  <c r="AC21" i="47" s="1"/>
  <c r="AA24" i="45"/>
  <c r="AA21" i="26"/>
  <c r="AB27" i="44"/>
  <c r="F20" i="37"/>
  <c r="AC24" i="45"/>
  <c r="AB23" i="46"/>
  <c r="AD21" i="37"/>
  <c r="AE21" i="37" s="1"/>
  <c r="X22" i="37"/>
  <c r="Y21" i="37"/>
  <c r="Z21" i="37"/>
  <c r="AB19" i="26"/>
  <c r="AB20" i="26" s="1"/>
  <c r="AB21" i="26" s="1"/>
  <c r="AA19" i="26"/>
  <c r="X29" i="44"/>
  <c r="AD28" i="44"/>
  <c r="AE28" i="44" s="1"/>
  <c r="Y28" i="44"/>
  <c r="Z28" i="44"/>
  <c r="AC23" i="46"/>
  <c r="P50" i="37"/>
  <c r="AA62" i="16"/>
  <c r="AA20" i="47"/>
  <c r="AD22" i="36"/>
  <c r="AC21" i="36"/>
  <c r="F21" i="37"/>
  <c r="Y19" i="37"/>
  <c r="AA18" i="37"/>
  <c r="Z20" i="37"/>
  <c r="AC20" i="37" s="1"/>
  <c r="G11" i="48"/>
  <c r="H12" i="48"/>
  <c r="J11" i="48"/>
  <c r="X26" i="45"/>
  <c r="AD25" i="45"/>
  <c r="AE25" i="45" s="1"/>
  <c r="Y25" i="45"/>
  <c r="Z25" i="45"/>
  <c r="X25" i="46"/>
  <c r="AD24" i="46"/>
  <c r="AE24" i="46" s="1"/>
  <c r="Y24" i="46"/>
  <c r="Z24" i="46"/>
  <c r="J37" i="38" a="1"/>
  <c r="J37" i="38" s="1"/>
  <c r="J41" i="38" s="1"/>
  <c r="L47" i="38" a="1"/>
  <c r="L47" i="38" s="1"/>
  <c r="L51" i="38" s="1"/>
  <c r="K22" i="38" a="1"/>
  <c r="K22" i="38" s="1"/>
  <c r="K26" i="38" s="1"/>
  <c r="G22" i="38" a="1"/>
  <c r="G22" i="38" s="1"/>
  <c r="G26" i="38" s="1"/>
  <c r="F47" i="38" a="1"/>
  <c r="F47" i="38" s="1"/>
  <c r="I32" i="38" a="1"/>
  <c r="I32" i="38" s="1"/>
  <c r="I36" i="38" s="1"/>
  <c r="J42" i="38" a="1"/>
  <c r="J42" i="38" s="1"/>
  <c r="J46" i="38" s="1"/>
  <c r="K37" i="38" a="1"/>
  <c r="K37" i="38" s="1"/>
  <c r="K41" i="38" s="1"/>
  <c r="I22" i="38" a="1"/>
  <c r="I22" i="38" s="1"/>
  <c r="I26" i="38" s="1"/>
  <c r="F32" i="38" a="1"/>
  <c r="F32" i="38" s="1"/>
  <c r="F27" i="38" a="1"/>
  <c r="F27" i="38" s="1"/>
  <c r="H32" i="38" a="1"/>
  <c r="H32" i="38" s="1"/>
  <c r="H36" i="38" s="1"/>
  <c r="I27" i="38" a="1"/>
  <c r="I27" i="38" s="1"/>
  <c r="I31" i="38" s="1"/>
  <c r="L42" i="38" a="1"/>
  <c r="L42" i="38" s="1"/>
  <c r="L46" i="38" s="1"/>
  <c r="L27" i="38" a="1"/>
  <c r="L27" i="38" s="1"/>
  <c r="L31" i="38" s="1"/>
  <c r="L22" i="38" a="1"/>
  <c r="L22" i="38" s="1"/>
  <c r="L26" i="38" s="1"/>
  <c r="F42" i="38" a="1"/>
  <c r="F42" i="38" s="1"/>
  <c r="X18" i="38"/>
  <c r="X20" i="38" s="1"/>
  <c r="H22" i="38" a="1"/>
  <c r="H22" i="38" s="1"/>
  <c r="H26" i="38" s="1"/>
  <c r="K32" i="38" a="1"/>
  <c r="K32" i="38" s="1"/>
  <c r="K36" i="38" s="1"/>
  <c r="F22" i="38" a="1"/>
  <c r="F22" i="38" s="1"/>
  <c r="K42" i="38" a="1"/>
  <c r="K42" i="38" s="1"/>
  <c r="K46" i="38" s="1"/>
  <c r="L32" i="38" a="1"/>
  <c r="L32" i="38" s="1"/>
  <c r="L36" i="38" s="1"/>
  <c r="J27" i="38" a="1"/>
  <c r="J27" i="38" s="1"/>
  <c r="J31" i="38" s="1"/>
  <c r="K27" i="38" a="1"/>
  <c r="K27" i="38" s="1"/>
  <c r="K31" i="38" s="1"/>
  <c r="L37" i="38" a="1"/>
  <c r="L37" i="38" s="1"/>
  <c r="L41" i="38" s="1"/>
  <c r="F37" i="38" a="1"/>
  <c r="F37" i="38" s="1"/>
  <c r="F41" i="38" s="1"/>
  <c r="G47" i="38" a="1"/>
  <c r="G47" i="38" s="1"/>
  <c r="G51" i="38" s="1"/>
  <c r="G37" i="38" a="1"/>
  <c r="G37" i="38" s="1"/>
  <c r="G41" i="38" s="1"/>
  <c r="H37" i="38" a="1"/>
  <c r="H37" i="38" s="1"/>
  <c r="H41" i="38" s="1"/>
  <c r="AD19" i="38"/>
  <c r="AE19" i="38" s="1"/>
  <c r="J22" i="38" a="1"/>
  <c r="J22" i="38" s="1"/>
  <c r="J26" i="38" s="1"/>
  <c r="D2" i="38"/>
  <c r="G32" i="38" a="1"/>
  <c r="G32" i="38" s="1"/>
  <c r="G36" i="38" s="1"/>
  <c r="J47" i="38" a="1"/>
  <c r="J47" i="38" s="1"/>
  <c r="J51" i="38" s="1"/>
  <c r="H27" i="38" a="1"/>
  <c r="H27" i="38" s="1"/>
  <c r="H31" i="38" s="1"/>
  <c r="G27" i="38" a="1"/>
  <c r="G27" i="38" s="1"/>
  <c r="G31" i="38" s="1"/>
  <c r="I42" i="38" a="1"/>
  <c r="I42" i="38" s="1"/>
  <c r="I46" i="38" s="1"/>
  <c r="H42" i="38" a="1"/>
  <c r="H42" i="38" s="1"/>
  <c r="H46" i="38" s="1"/>
  <c r="G42" i="38" a="1"/>
  <c r="G42" i="38" s="1"/>
  <c r="G46" i="38" s="1"/>
  <c r="K47" i="38" a="1"/>
  <c r="K47" i="38" s="1"/>
  <c r="K51" i="38" s="1"/>
  <c r="H47" i="38" a="1"/>
  <c r="H47" i="38" s="1"/>
  <c r="H51" i="38" s="1"/>
  <c r="I37" i="38" a="1"/>
  <c r="I37" i="38" s="1"/>
  <c r="I41" i="38" s="1"/>
  <c r="J32" i="38" a="1"/>
  <c r="J32" i="38" s="1"/>
  <c r="J36" i="38" s="1"/>
  <c r="I47" i="38" a="1"/>
  <c r="I47" i="38" s="1"/>
  <c r="I51" i="38" s="1"/>
  <c r="Y20" i="37"/>
  <c r="X23" i="47"/>
  <c r="AD22" i="47"/>
  <c r="AE22" i="47" s="1"/>
  <c r="Y22" i="47"/>
  <c r="Z22" i="47"/>
  <c r="AD22" i="26"/>
  <c r="AE22" i="26" s="1"/>
  <c r="X23" i="26"/>
  <c r="Y22" i="26"/>
  <c r="Z22" i="26"/>
  <c r="AB19" i="47"/>
  <c r="AB20" i="47" s="1"/>
  <c r="AB21" i="47" s="1"/>
  <c r="AA19" i="47"/>
  <c r="X185" i="21"/>
  <c r="X186" i="21" s="1"/>
  <c r="X187" i="21" s="1"/>
  <c r="X188" i="21" s="1"/>
  <c r="X189" i="21" s="1"/>
  <c r="X190" i="21" s="1"/>
  <c r="Y247" i="21"/>
  <c r="Y248" i="21" s="1"/>
  <c r="Y249" i="21" s="1"/>
  <c r="Y250" i="21" s="1"/>
  <c r="Y251" i="21" s="1"/>
  <c r="Y252" i="21" s="1"/>
  <c r="Y253" i="21" s="1"/>
  <c r="Y277" i="21"/>
  <c r="Y278" i="21" s="1"/>
  <c r="Y279" i="21" s="1"/>
  <c r="Y280" i="21" s="1"/>
  <c r="Y281" i="21" s="1"/>
  <c r="X155" i="21"/>
  <c r="X156" i="21" s="1"/>
  <c r="X157" i="21" s="1"/>
  <c r="X158" i="21" s="1"/>
  <c r="X159" i="21" s="1"/>
  <c r="X160" i="21" s="1"/>
  <c r="X161" i="21" s="1"/>
  <c r="X3" i="21"/>
  <c r="X4" i="21" s="1"/>
  <c r="X5" i="21" s="1"/>
  <c r="X6" i="21" s="1"/>
  <c r="N23" i="26" s="1"/>
  <c r="Y185" i="21"/>
  <c r="Y186" i="21" s="1"/>
  <c r="Y187" i="21" s="1"/>
  <c r="Y188" i="21" s="1"/>
  <c r="Y189" i="21" s="1"/>
  <c r="Y190" i="21" s="1"/>
  <c r="X247" i="21"/>
  <c r="X248" i="21" s="1"/>
  <c r="X249" i="21" s="1"/>
  <c r="X250" i="21" s="1"/>
  <c r="X251" i="21" s="1"/>
  <c r="X252" i="21" s="1"/>
  <c r="X253" i="21" s="1"/>
  <c r="Y94" i="21"/>
  <c r="Y95" i="21" s="1"/>
  <c r="Y96" i="21" s="1"/>
  <c r="Y97" i="21" s="1"/>
  <c r="Y98" i="21" s="1"/>
  <c r="Y338" i="21"/>
  <c r="Y339" i="21" s="1"/>
  <c r="Y340" i="21" s="1"/>
  <c r="Y341" i="21" s="1"/>
  <c r="Y342" i="21" s="1"/>
  <c r="Y343" i="21" s="1"/>
  <c r="Y344" i="21" s="1"/>
  <c r="Y155" i="21"/>
  <c r="Y156" i="21" s="1"/>
  <c r="Y157" i="21" s="1"/>
  <c r="Y158" i="21" s="1"/>
  <c r="Y159" i="21" s="1"/>
  <c r="Y160" i="21" s="1"/>
  <c r="Y161" i="21" s="1"/>
  <c r="Y124" i="21"/>
  <c r="Y125" i="21" s="1"/>
  <c r="Y126" i="21" s="1"/>
  <c r="X338" i="21"/>
  <c r="X339" i="21" s="1"/>
  <c r="X340" i="21" s="1"/>
  <c r="X341" i="21" s="1"/>
  <c r="X342" i="21" s="1"/>
  <c r="X343" i="21" s="1"/>
  <c r="X344" i="21" s="1"/>
  <c r="X216" i="21"/>
  <c r="X217" i="21" s="1"/>
  <c r="X218" i="21" s="1"/>
  <c r="Y216" i="21"/>
  <c r="Y217" i="21" s="1"/>
  <c r="Y218" i="21" s="1"/>
  <c r="N26" i="47"/>
  <c r="O26" i="47" s="1"/>
  <c r="Y308" i="21"/>
  <c r="Y309" i="21" s="1"/>
  <c r="N24" i="46" s="1"/>
  <c r="X94" i="21"/>
  <c r="X95" i="21" s="1"/>
  <c r="X96" i="21" s="1"/>
  <c r="X97" i="21" s="1"/>
  <c r="X98" i="21" s="1"/>
  <c r="Y34" i="21"/>
  <c r="N24" i="37" s="1"/>
  <c r="X34" i="21"/>
  <c r="X277" i="21"/>
  <c r="X278" i="21" s="1"/>
  <c r="X279" i="21" s="1"/>
  <c r="X280" i="21" s="1"/>
  <c r="X281" i="21" s="1"/>
  <c r="Y3" i="21"/>
  <c r="Y4" i="21" s="1"/>
  <c r="Y5" i="21" s="1"/>
  <c r="Y6" i="21" s="1"/>
  <c r="V62" i="16"/>
  <c r="Z61" i="16"/>
  <c r="X308" i="21"/>
  <c r="X309" i="21" s="1"/>
  <c r="N23" i="46" s="1"/>
  <c r="X124" i="21"/>
  <c r="X125" i="21" s="1"/>
  <c r="X126" i="21" s="1"/>
  <c r="X63" i="21"/>
  <c r="N26" i="44"/>
  <c r="O26" i="44" s="1"/>
  <c r="Y63" i="21"/>
  <c r="AC21" i="37" l="1"/>
  <c r="AA22" i="47"/>
  <c r="AC25" i="45"/>
  <c r="AB25" i="45"/>
  <c r="AC28" i="44"/>
  <c r="AB24" i="46"/>
  <c r="AB28" i="44"/>
  <c r="AC24" i="46"/>
  <c r="AA28" i="44"/>
  <c r="AB22" i="47"/>
  <c r="AA22" i="26"/>
  <c r="N30" i="38"/>
  <c r="F31" i="38"/>
  <c r="AA25" i="45"/>
  <c r="AB22" i="26"/>
  <c r="F36" i="38"/>
  <c r="N35" i="38"/>
  <c r="AC22" i="36"/>
  <c r="AD23" i="36"/>
  <c r="AA21" i="37"/>
  <c r="N23" i="38"/>
  <c r="X21" i="38"/>
  <c r="AD20" i="38"/>
  <c r="I29" i="38"/>
  <c r="J24" i="38"/>
  <c r="K39" i="38"/>
  <c r="J50" i="38"/>
  <c r="F29" i="38"/>
  <c r="I44" i="38"/>
  <c r="F49" i="38"/>
  <c r="H34" i="38"/>
  <c r="L50" i="38"/>
  <c r="I24" i="38"/>
  <c r="K24" i="38"/>
  <c r="H50" i="38"/>
  <c r="J39" i="38"/>
  <c r="G25" i="38"/>
  <c r="L34" i="38"/>
  <c r="K44" i="38"/>
  <c r="K29" i="38"/>
  <c r="H49" i="38"/>
  <c r="I39" i="38"/>
  <c r="I25" i="38"/>
  <c r="K49" i="38"/>
  <c r="J34" i="38"/>
  <c r="G49" i="38"/>
  <c r="G50" i="38"/>
  <c r="G44" i="38"/>
  <c r="I50" i="38"/>
  <c r="H44" i="38"/>
  <c r="F34" i="38"/>
  <c r="I34" i="38"/>
  <c r="H25" i="38"/>
  <c r="L44" i="38"/>
  <c r="W18" i="38"/>
  <c r="J44" i="38"/>
  <c r="L49" i="38"/>
  <c r="F25" i="38"/>
  <c r="J25" i="38"/>
  <c r="H24" i="38"/>
  <c r="G34" i="38"/>
  <c r="F24" i="38"/>
  <c r="J29" i="38"/>
  <c r="F39" i="38"/>
  <c r="H39" i="38"/>
  <c r="G24" i="38"/>
  <c r="I49" i="38"/>
  <c r="G39" i="38"/>
  <c r="L29" i="38"/>
  <c r="K34" i="38"/>
  <c r="H29" i="38"/>
  <c r="K50" i="38"/>
  <c r="L24" i="38"/>
  <c r="L39" i="38"/>
  <c r="G29" i="38"/>
  <c r="F44" i="38"/>
  <c r="J49" i="38"/>
  <c r="Y18" i="38"/>
  <c r="Y20" i="38" s="1"/>
  <c r="Z18" i="38"/>
  <c r="Z19" i="38" s="1"/>
  <c r="AC19" i="38" s="1"/>
  <c r="K45" i="38"/>
  <c r="I45" i="38"/>
  <c r="J40" i="38"/>
  <c r="L25" i="38"/>
  <c r="J30" i="38"/>
  <c r="L30" i="38"/>
  <c r="H30" i="38"/>
  <c r="L35" i="38"/>
  <c r="J35" i="38"/>
  <c r="I40" i="38"/>
  <c r="K30" i="38"/>
  <c r="H45" i="38"/>
  <c r="F30" i="38"/>
  <c r="K40" i="38"/>
  <c r="G45" i="38"/>
  <c r="F40" i="38"/>
  <c r="H40" i="38"/>
  <c r="K35" i="38"/>
  <c r="L45" i="38"/>
  <c r="F50" i="38"/>
  <c r="H35" i="38"/>
  <c r="I35" i="38"/>
  <c r="J45" i="38"/>
  <c r="F35" i="38"/>
  <c r="G30" i="38"/>
  <c r="L40" i="38"/>
  <c r="F45" i="38"/>
  <c r="G40" i="38"/>
  <c r="G35" i="38"/>
  <c r="K25" i="38"/>
  <c r="I30" i="38"/>
  <c r="F46" i="38"/>
  <c r="N45" i="38"/>
  <c r="AA20" i="37"/>
  <c r="AA24" i="46"/>
  <c r="AB19" i="37"/>
  <c r="AB20" i="37" s="1"/>
  <c r="AB21" i="37" s="1"/>
  <c r="AA19" i="37"/>
  <c r="N25" i="38"/>
  <c r="F26" i="38"/>
  <c r="G12" i="48"/>
  <c r="H13" i="48"/>
  <c r="J12" i="48"/>
  <c r="F51" i="38"/>
  <c r="N50" i="38"/>
  <c r="AD23" i="26"/>
  <c r="AE23" i="26" s="1"/>
  <c r="X24" i="26"/>
  <c r="Y23" i="26"/>
  <c r="Z23" i="26"/>
  <c r="AE20" i="38"/>
  <c r="AD29" i="44"/>
  <c r="AE29" i="44" s="1"/>
  <c r="X30" i="44"/>
  <c r="Y29" i="44"/>
  <c r="Z29" i="44"/>
  <c r="X27" i="45"/>
  <c r="AD26" i="45"/>
  <c r="AE26" i="45" s="1"/>
  <c r="Y26" i="45"/>
  <c r="Z26" i="45"/>
  <c r="X23" i="37"/>
  <c r="AD22" i="37"/>
  <c r="AE22" i="37" s="1"/>
  <c r="Y22" i="37"/>
  <c r="Z22" i="37"/>
  <c r="AC22" i="26"/>
  <c r="N24" i="38"/>
  <c r="AD23" i="47"/>
  <c r="AE23" i="47" s="1"/>
  <c r="X24" i="47"/>
  <c r="Y23" i="47"/>
  <c r="Z23" i="47"/>
  <c r="AD25" i="46"/>
  <c r="AE25" i="46" s="1"/>
  <c r="X26" i="46"/>
  <c r="Y25" i="46"/>
  <c r="Z25" i="46"/>
  <c r="AC22" i="47"/>
  <c r="X219" i="21"/>
  <c r="X220" i="21" s="1"/>
  <c r="X221" i="21" s="1"/>
  <c r="X222" i="21" s="1"/>
  <c r="X223" i="21" s="1"/>
  <c r="X224" i="21" s="1"/>
  <c r="X225" i="21" s="1"/>
  <c r="X226" i="21" s="1"/>
  <c r="X227" i="21" s="1"/>
  <c r="X228" i="21" s="1"/>
  <c r="X229" i="21" s="1"/>
  <c r="X230" i="21" s="1"/>
  <c r="X231" i="21" s="1"/>
  <c r="X232" i="21" s="1"/>
  <c r="X99" i="21"/>
  <c r="X100" i="21" s="1"/>
  <c r="X101" i="21" s="1"/>
  <c r="X102" i="21" s="1"/>
  <c r="X103" i="21" s="1"/>
  <c r="X104" i="21" s="1"/>
  <c r="X105" i="21" s="1"/>
  <c r="X106" i="21" s="1"/>
  <c r="X107" i="21" s="1"/>
  <c r="X108" i="21" s="1"/>
  <c r="X109" i="21" s="1"/>
  <c r="X110" i="21" s="1"/>
  <c r="X111" i="21" s="1"/>
  <c r="X112" i="21" s="1"/>
  <c r="N28" i="47"/>
  <c r="X345" i="21"/>
  <c r="X346" i="21" s="1"/>
  <c r="X347" i="21" s="1"/>
  <c r="X348" i="21" s="1"/>
  <c r="X349" i="21" s="1"/>
  <c r="X350" i="21" s="1"/>
  <c r="X351" i="21" s="1"/>
  <c r="Y219" i="21"/>
  <c r="Y220" i="21" s="1"/>
  <c r="Y221" i="21" s="1"/>
  <c r="Y222" i="21" s="1"/>
  <c r="Y223" i="21" s="1"/>
  <c r="Y224" i="21" s="1"/>
  <c r="Y225" i="21" s="1"/>
  <c r="X162" i="21"/>
  <c r="X163" i="21" s="1"/>
  <c r="X164" i="21" s="1"/>
  <c r="X165" i="21" s="1"/>
  <c r="X166" i="21" s="1"/>
  <c r="X167" i="21" s="1"/>
  <c r="X168" i="21" s="1"/>
  <c r="N29" i="47"/>
  <c r="Y345" i="21"/>
  <c r="Y346" i="21" s="1"/>
  <c r="Y347" i="21" s="1"/>
  <c r="Y348" i="21" s="1"/>
  <c r="Y349" i="21" s="1"/>
  <c r="Y350" i="21" s="1"/>
  <c r="Y351" i="21" s="1"/>
  <c r="N29" i="44"/>
  <c r="Y254" i="21"/>
  <c r="Y255" i="21" s="1"/>
  <c r="Y256" i="21" s="1"/>
  <c r="Y257" i="21" s="1"/>
  <c r="Y258" i="21" s="1"/>
  <c r="Y259" i="21" s="1"/>
  <c r="Y260" i="21" s="1"/>
  <c r="N28" i="44"/>
  <c r="X254" i="21"/>
  <c r="X255" i="21" s="1"/>
  <c r="X256" i="21" s="1"/>
  <c r="X257" i="21" s="1"/>
  <c r="X258" i="21" s="1"/>
  <c r="X259" i="21" s="1"/>
  <c r="X260" i="21" s="1"/>
  <c r="Y191" i="21"/>
  <c r="Y192" i="21" s="1"/>
  <c r="Y193" i="21" s="1"/>
  <c r="Y194" i="21" s="1"/>
  <c r="Y195" i="21" s="1"/>
  <c r="Y196" i="21" s="1"/>
  <c r="Y197" i="21" s="1"/>
  <c r="N26" i="46"/>
  <c r="O26" i="46" s="1"/>
  <c r="X191" i="21"/>
  <c r="X192" i="21" s="1"/>
  <c r="X193" i="21" s="1"/>
  <c r="X194" i="21" s="1"/>
  <c r="X195" i="21" s="1"/>
  <c r="X196" i="21" s="1"/>
  <c r="X197" i="21" s="1"/>
  <c r="V63" i="16"/>
  <c r="Z62" i="16"/>
  <c r="N24" i="26"/>
  <c r="Y7" i="21"/>
  <c r="Y8" i="21" s="1"/>
  <c r="Y9" i="21" s="1"/>
  <c r="Y10" i="21" s="1"/>
  <c r="Y11" i="21" s="1"/>
  <c r="Y12" i="21" s="1"/>
  <c r="Y13" i="21" s="1"/>
  <c r="N24" i="45"/>
  <c r="Y282" i="21"/>
  <c r="Y283" i="21" s="1"/>
  <c r="Y284" i="21" s="1"/>
  <c r="Y285" i="21" s="1"/>
  <c r="Y286" i="21" s="1"/>
  <c r="Y287" i="21" s="1"/>
  <c r="Y288" i="21" s="1"/>
  <c r="Y99" i="21"/>
  <c r="Y100" i="21" s="1"/>
  <c r="Y101" i="21" s="1"/>
  <c r="Y102" i="21" s="1"/>
  <c r="Y103" i="21" s="1"/>
  <c r="Y104" i="21" s="1"/>
  <c r="Y105" i="21" s="1"/>
  <c r="Y162" i="21"/>
  <c r="Y163" i="21" s="1"/>
  <c r="Y164" i="21" s="1"/>
  <c r="Y165" i="21" s="1"/>
  <c r="Y166" i="21" s="1"/>
  <c r="Y167" i="21" s="1"/>
  <c r="Y168" i="21" s="1"/>
  <c r="X127" i="21"/>
  <c r="X128" i="21" s="1"/>
  <c r="X129" i="21" s="1"/>
  <c r="X130" i="21" s="1"/>
  <c r="X131" i="21" s="1"/>
  <c r="X132" i="21" s="1"/>
  <c r="X133" i="21" s="1"/>
  <c r="X64" i="21"/>
  <c r="X65" i="21" s="1"/>
  <c r="X66" i="21" s="1"/>
  <c r="X67" i="21" s="1"/>
  <c r="X68" i="21" s="1"/>
  <c r="X69" i="21" s="1"/>
  <c r="X70" i="21" s="1"/>
  <c r="N23" i="45"/>
  <c r="X282" i="21"/>
  <c r="X283" i="21" s="1"/>
  <c r="X284" i="21" s="1"/>
  <c r="X285" i="21" s="1"/>
  <c r="X286" i="21" s="1"/>
  <c r="X287" i="21" s="1"/>
  <c r="X288" i="21" s="1"/>
  <c r="N23" i="37"/>
  <c r="X35" i="21"/>
  <c r="X36" i="21" s="1"/>
  <c r="X37" i="21" s="1"/>
  <c r="X38" i="21" s="1"/>
  <c r="X39" i="21" s="1"/>
  <c r="X40" i="21" s="1"/>
  <c r="X41" i="21" s="1"/>
  <c r="X310" i="21"/>
  <c r="X311" i="21" s="1"/>
  <c r="X312" i="21" s="1"/>
  <c r="X313" i="21" s="1"/>
  <c r="X314" i="21" s="1"/>
  <c r="X315" i="21" s="1"/>
  <c r="X316" i="21" s="1"/>
  <c r="Y127" i="21"/>
  <c r="Y128" i="21" s="1"/>
  <c r="Y129" i="21" s="1"/>
  <c r="Y130" i="21" s="1"/>
  <c r="Y131" i="21" s="1"/>
  <c r="Y132" i="21" s="1"/>
  <c r="Y133" i="21" s="1"/>
  <c r="Y64" i="21"/>
  <c r="Y65" i="21" s="1"/>
  <c r="Y66" i="21" s="1"/>
  <c r="Y67" i="21" s="1"/>
  <c r="Y68" i="21" s="1"/>
  <c r="Y69" i="21" s="1"/>
  <c r="Y70" i="21" s="1"/>
  <c r="Y35" i="21"/>
  <c r="Y36" i="21" s="1"/>
  <c r="Y37" i="21" s="1"/>
  <c r="Y38" i="21" s="1"/>
  <c r="Y39" i="21" s="1"/>
  <c r="Y40" i="21" s="1"/>
  <c r="Y41" i="21" s="1"/>
  <c r="Y310" i="21"/>
  <c r="Y311" i="21" s="1"/>
  <c r="Y312" i="21" s="1"/>
  <c r="Y313" i="21" s="1"/>
  <c r="Y314" i="21" s="1"/>
  <c r="Y315" i="21" s="1"/>
  <c r="Y316" i="21" s="1"/>
  <c r="X7" i="21"/>
  <c r="X8" i="21" s="1"/>
  <c r="X9" i="21" s="1"/>
  <c r="X10" i="21" s="1"/>
  <c r="X11" i="21" s="1"/>
  <c r="X12" i="21" s="1"/>
  <c r="X13" i="21" s="1"/>
  <c r="AC22" i="37" l="1"/>
  <c r="AC26" i="45"/>
  <c r="AB23" i="47"/>
  <c r="AB29" i="44"/>
  <c r="AB26" i="45"/>
  <c r="AB25" i="46"/>
  <c r="AC25" i="46"/>
  <c r="AB22" i="37"/>
  <c r="AA23" i="26"/>
  <c r="AA23" i="47"/>
  <c r="AA22" i="37"/>
  <c r="AA29" i="44"/>
  <c r="N26" i="38"/>
  <c r="O26" i="38" s="1"/>
  <c r="X28" i="45"/>
  <c r="AD27" i="45"/>
  <c r="AE27" i="45" s="1"/>
  <c r="Y27" i="45"/>
  <c r="Z27" i="45"/>
  <c r="AD24" i="36"/>
  <c r="AC23" i="36"/>
  <c r="AB23" i="26"/>
  <c r="Z20" i="38"/>
  <c r="AA20" i="38" s="1"/>
  <c r="AC23" i="26"/>
  <c r="P50" i="38"/>
  <c r="X27" i="46"/>
  <c r="AD26" i="46"/>
  <c r="AE26" i="46" s="1"/>
  <c r="Y26" i="46"/>
  <c r="Z26" i="46"/>
  <c r="X25" i="47"/>
  <c r="AD24" i="47"/>
  <c r="AE24" i="47" s="1"/>
  <c r="Y24" i="47"/>
  <c r="Z24" i="47"/>
  <c r="X31" i="44"/>
  <c r="AD30" i="44"/>
  <c r="AE30" i="44" s="1"/>
  <c r="Y30" i="44"/>
  <c r="Z30" i="44"/>
  <c r="X25" i="26"/>
  <c r="AD24" i="26"/>
  <c r="AE24" i="26" s="1"/>
  <c r="Y24" i="26"/>
  <c r="Z24" i="26"/>
  <c r="X22" i="38"/>
  <c r="AD21" i="38"/>
  <c r="AE21" i="38" s="1"/>
  <c r="Y21" i="38"/>
  <c r="Z21" i="38"/>
  <c r="AC23" i="47"/>
  <c r="X24" i="37"/>
  <c r="AD23" i="37"/>
  <c r="AE23" i="37" s="1"/>
  <c r="Y23" i="37"/>
  <c r="Z23" i="37"/>
  <c r="AA25" i="46"/>
  <c r="AA26" i="45"/>
  <c r="F20" i="38"/>
  <c r="AC29" i="44"/>
  <c r="Y19" i="38"/>
  <c r="F21" i="38"/>
  <c r="AA18" i="38"/>
  <c r="J13" i="48"/>
  <c r="G13" i="48"/>
  <c r="H14" i="48"/>
  <c r="N33" i="47"/>
  <c r="X352" i="21"/>
  <c r="X353" i="21" s="1"/>
  <c r="X354" i="21" s="1"/>
  <c r="X355" i="21" s="1"/>
  <c r="X356" i="21" s="1"/>
  <c r="X357" i="21" s="1"/>
  <c r="X358" i="21" s="1"/>
  <c r="N31" i="47"/>
  <c r="O31" i="47" s="1"/>
  <c r="N34" i="44"/>
  <c r="Y261" i="21"/>
  <c r="Y262" i="21" s="1"/>
  <c r="Y263" i="21" s="1"/>
  <c r="Y264" i="21" s="1"/>
  <c r="Y265" i="21" s="1"/>
  <c r="Y266" i="21" s="1"/>
  <c r="Y267" i="21" s="1"/>
  <c r="Y226" i="21"/>
  <c r="Y227" i="21" s="1"/>
  <c r="Y228" i="21" s="1"/>
  <c r="Y229" i="21" s="1"/>
  <c r="Y230" i="21" s="1"/>
  <c r="Y231" i="21" s="1"/>
  <c r="Y232" i="21" s="1"/>
  <c r="N28" i="38"/>
  <c r="X71" i="21"/>
  <c r="X72" i="21" s="1"/>
  <c r="X73" i="21" s="1"/>
  <c r="X74" i="21" s="1"/>
  <c r="X75" i="21" s="1"/>
  <c r="X76" i="21" s="1"/>
  <c r="X77" i="21" s="1"/>
  <c r="N29" i="37"/>
  <c r="Y42" i="21"/>
  <c r="Y43" i="21" s="1"/>
  <c r="Y44" i="21" s="1"/>
  <c r="Y45" i="21" s="1"/>
  <c r="Y46" i="21" s="1"/>
  <c r="Y47" i="21" s="1"/>
  <c r="Y48" i="21" s="1"/>
  <c r="Y198" i="21"/>
  <c r="Y199" i="21" s="1"/>
  <c r="Y200" i="21" s="1"/>
  <c r="Y201" i="21" s="1"/>
  <c r="Y202" i="21" s="1"/>
  <c r="Y203" i="21" s="1"/>
  <c r="Y204" i="21" s="1"/>
  <c r="N33" i="44"/>
  <c r="X261" i="21"/>
  <c r="X262" i="21" s="1"/>
  <c r="X263" i="21" s="1"/>
  <c r="X264" i="21" s="1"/>
  <c r="X265" i="21" s="1"/>
  <c r="X266" i="21" s="1"/>
  <c r="X267" i="21" s="1"/>
  <c r="X169" i="21"/>
  <c r="X170" i="21" s="1"/>
  <c r="X171" i="21" s="1"/>
  <c r="X172" i="21" s="1"/>
  <c r="X173" i="21" s="1"/>
  <c r="X174" i="21" s="1"/>
  <c r="X175" i="21" s="1"/>
  <c r="X233" i="21"/>
  <c r="X234" i="21" s="1"/>
  <c r="X235" i="21" s="1"/>
  <c r="X236" i="21" s="1"/>
  <c r="X237" i="21" s="1"/>
  <c r="X238" i="21" s="1"/>
  <c r="X239" i="21" s="1"/>
  <c r="N28" i="26"/>
  <c r="X14" i="21"/>
  <c r="X15" i="21" s="1"/>
  <c r="X16" i="21" s="1"/>
  <c r="X17" i="21" s="1"/>
  <c r="X18" i="21" s="1"/>
  <c r="X19" i="21" s="1"/>
  <c r="X20" i="21" s="1"/>
  <c r="N29" i="46"/>
  <c r="Y317" i="21"/>
  <c r="Y318" i="21" s="1"/>
  <c r="Y319" i="21" s="1"/>
  <c r="Y320" i="21" s="1"/>
  <c r="Y321" i="21" s="1"/>
  <c r="Y322" i="21" s="1"/>
  <c r="Y323" i="21" s="1"/>
  <c r="N26" i="37"/>
  <c r="O26" i="37" s="1"/>
  <c r="X134" i="21"/>
  <c r="X135" i="21" s="1"/>
  <c r="X136" i="21" s="1"/>
  <c r="X137" i="21" s="1"/>
  <c r="X138" i="21" s="1"/>
  <c r="X139" i="21" s="1"/>
  <c r="X140" i="21" s="1"/>
  <c r="N29" i="45"/>
  <c r="Y289" i="21"/>
  <c r="Y290" i="21" s="1"/>
  <c r="Y291" i="21" s="1"/>
  <c r="Y292" i="21" s="1"/>
  <c r="Y293" i="21" s="1"/>
  <c r="Y294" i="21" s="1"/>
  <c r="Y295" i="21" s="1"/>
  <c r="X198" i="21"/>
  <c r="X199" i="21" s="1"/>
  <c r="X200" i="21" s="1"/>
  <c r="X201" i="21" s="1"/>
  <c r="X202" i="21" s="1"/>
  <c r="X203" i="21" s="1"/>
  <c r="X204" i="21" s="1"/>
  <c r="N26" i="26"/>
  <c r="O26" i="26" s="1"/>
  <c r="N29" i="38"/>
  <c r="Y71" i="21"/>
  <c r="Y72" i="21" s="1"/>
  <c r="Y73" i="21" s="1"/>
  <c r="Y74" i="21" s="1"/>
  <c r="Y75" i="21" s="1"/>
  <c r="Y76" i="21" s="1"/>
  <c r="Y77" i="21" s="1"/>
  <c r="N28" i="46"/>
  <c r="X317" i="21"/>
  <c r="X318" i="21" s="1"/>
  <c r="X319" i="21" s="1"/>
  <c r="X320" i="21" s="1"/>
  <c r="X321" i="21" s="1"/>
  <c r="X322" i="21" s="1"/>
  <c r="X323" i="21" s="1"/>
  <c r="N28" i="45"/>
  <c r="X289" i="21"/>
  <c r="X290" i="21" s="1"/>
  <c r="X291" i="21" s="1"/>
  <c r="X292" i="21" s="1"/>
  <c r="X293" i="21" s="1"/>
  <c r="X294" i="21" s="1"/>
  <c r="X295" i="21" s="1"/>
  <c r="Y106" i="21"/>
  <c r="Y107" i="21" s="1"/>
  <c r="Y108" i="21" s="1"/>
  <c r="Y109" i="21" s="1"/>
  <c r="Y110" i="21" s="1"/>
  <c r="Y111" i="21" s="1"/>
  <c r="Y112" i="21" s="1"/>
  <c r="Y134" i="21"/>
  <c r="Y135" i="21" s="1"/>
  <c r="Y136" i="21" s="1"/>
  <c r="Y137" i="21" s="1"/>
  <c r="Y138" i="21" s="1"/>
  <c r="Y139" i="21" s="1"/>
  <c r="Y140" i="21" s="1"/>
  <c r="N28" i="37"/>
  <c r="X42" i="21"/>
  <c r="X43" i="21" s="1"/>
  <c r="X44" i="21" s="1"/>
  <c r="X45" i="21" s="1"/>
  <c r="X46" i="21" s="1"/>
  <c r="X47" i="21" s="1"/>
  <c r="X48" i="21" s="1"/>
  <c r="N26" i="45"/>
  <c r="O26" i="45" s="1"/>
  <c r="Y169" i="21"/>
  <c r="Y170" i="21" s="1"/>
  <c r="Y171" i="21" s="1"/>
  <c r="Y172" i="21" s="1"/>
  <c r="Y173" i="21" s="1"/>
  <c r="Y174" i="21" s="1"/>
  <c r="Y175" i="21" s="1"/>
  <c r="N29" i="26"/>
  <c r="Y14" i="21"/>
  <c r="Y15" i="21" s="1"/>
  <c r="Y16" i="21" s="1"/>
  <c r="Y17" i="21" s="1"/>
  <c r="Y18" i="21" s="1"/>
  <c r="Y19" i="21" s="1"/>
  <c r="Y20" i="21" s="1"/>
  <c r="V64" i="16"/>
  <c r="Z63" i="16"/>
  <c r="N31" i="44"/>
  <c r="O31" i="44" s="1"/>
  <c r="N34" i="47"/>
  <c r="Y352" i="21"/>
  <c r="Y353" i="21" s="1"/>
  <c r="Y354" i="21" s="1"/>
  <c r="Y355" i="21" s="1"/>
  <c r="Y356" i="21" s="1"/>
  <c r="Y357" i="21" s="1"/>
  <c r="Y358" i="21" s="1"/>
  <c r="X113" i="21"/>
  <c r="X114" i="21" s="1"/>
  <c r="X115" i="21" s="1"/>
  <c r="X116" i="21" s="1"/>
  <c r="X117" i="21" s="1"/>
  <c r="X118" i="21" s="1"/>
  <c r="X119" i="21" s="1"/>
  <c r="AB24" i="47" l="1"/>
  <c r="AC27" i="45"/>
  <c r="AB30" i="44"/>
  <c r="AB27" i="45"/>
  <c r="AB26" i="46"/>
  <c r="AA21" i="38"/>
  <c r="AA26" i="46"/>
  <c r="AA30" i="44"/>
  <c r="AA24" i="26"/>
  <c r="AA23" i="37"/>
  <c r="AB23" i="37"/>
  <c r="AA24" i="47"/>
  <c r="AC23" i="37"/>
  <c r="AC24" i="47"/>
  <c r="AC30" i="44"/>
  <c r="AE25" i="26"/>
  <c r="AE28" i="45"/>
  <c r="X29" i="45"/>
  <c r="AD28" i="45"/>
  <c r="Y28" i="45"/>
  <c r="Z28" i="45"/>
  <c r="AB19" i="38"/>
  <c r="AB20" i="38" s="1"/>
  <c r="AB21" i="38" s="1"/>
  <c r="AA19" i="38"/>
  <c r="AB24" i="26"/>
  <c r="X32" i="44"/>
  <c r="AD31" i="44"/>
  <c r="AE31" i="44" s="1"/>
  <c r="Y31" i="44"/>
  <c r="Z31" i="44"/>
  <c r="G14" i="48"/>
  <c r="J14" i="48"/>
  <c r="C1" i="41"/>
  <c r="C1" i="39"/>
  <c r="C1" i="40"/>
  <c r="C1" i="42"/>
  <c r="C1" i="43"/>
  <c r="AD25" i="47"/>
  <c r="AE25" i="47" s="1"/>
  <c r="X26" i="47"/>
  <c r="Y25" i="47"/>
  <c r="Z25" i="47"/>
  <c r="X23" i="38"/>
  <c r="AD22" i="38"/>
  <c r="AE22" i="38" s="1"/>
  <c r="Y22" i="38"/>
  <c r="Z22" i="38"/>
  <c r="X28" i="46"/>
  <c r="AD27" i="46"/>
  <c r="AE27" i="46" s="1"/>
  <c r="Y27" i="46"/>
  <c r="Z27" i="46"/>
  <c r="AC24" i="26"/>
  <c r="AC24" i="36"/>
  <c r="C14" i="36"/>
  <c r="AC26" i="46"/>
  <c r="X26" i="26"/>
  <c r="AD25" i="26"/>
  <c r="Y25" i="26"/>
  <c r="Z25" i="26"/>
  <c r="AC20" i="38"/>
  <c r="AC21" i="38" s="1"/>
  <c r="AD24" i="37"/>
  <c r="AE24" i="37" s="1"/>
  <c r="X25" i="37"/>
  <c r="Y24" i="37"/>
  <c r="Z24" i="37"/>
  <c r="AA27" i="45"/>
  <c r="N31" i="37"/>
  <c r="O31" i="37" s="1"/>
  <c r="N36" i="47"/>
  <c r="O36" i="47" s="1"/>
  <c r="N38" i="47"/>
  <c r="N36" i="44"/>
  <c r="O36" i="44" s="1"/>
  <c r="X359" i="21"/>
  <c r="X360" i="21" s="1"/>
  <c r="X361" i="21" s="1"/>
  <c r="X362" i="21" s="1"/>
  <c r="X363" i="21" s="1"/>
  <c r="X364" i="21" s="1"/>
  <c r="X365" i="21" s="1"/>
  <c r="N31" i="45"/>
  <c r="O31" i="45" s="1"/>
  <c r="N34" i="38"/>
  <c r="Y78" i="21"/>
  <c r="Y79" i="21" s="1"/>
  <c r="Y80" i="21" s="1"/>
  <c r="Y81" i="21" s="1"/>
  <c r="Y82" i="21" s="1"/>
  <c r="Y83" i="21" s="1"/>
  <c r="Y84" i="21" s="1"/>
  <c r="X205" i="21"/>
  <c r="X206" i="21" s="1"/>
  <c r="X207" i="21" s="1"/>
  <c r="X208" i="21" s="1"/>
  <c r="X209" i="21" s="1"/>
  <c r="X210" i="21" s="1"/>
  <c r="X211" i="21" s="1"/>
  <c r="N34" i="46"/>
  <c r="Y324" i="21"/>
  <c r="Y325" i="21" s="1"/>
  <c r="Y326" i="21" s="1"/>
  <c r="Y327" i="21" s="1"/>
  <c r="Y328" i="21" s="1"/>
  <c r="Y329" i="21" s="1"/>
  <c r="Y330" i="21" s="1"/>
  <c r="N31" i="26"/>
  <c r="O31" i="26" s="1"/>
  <c r="N33" i="38"/>
  <c r="X78" i="21"/>
  <c r="X79" i="21" s="1"/>
  <c r="X80" i="21" s="1"/>
  <c r="X81" i="21" s="1"/>
  <c r="X82" i="21" s="1"/>
  <c r="X83" i="21" s="1"/>
  <c r="X84" i="21" s="1"/>
  <c r="Y233" i="21"/>
  <c r="Y234" i="21" s="1"/>
  <c r="Y235" i="21" s="1"/>
  <c r="Y236" i="21" s="1"/>
  <c r="Y237" i="21" s="1"/>
  <c r="Y238" i="21" s="1"/>
  <c r="Y239" i="21" s="1"/>
  <c r="N39" i="44"/>
  <c r="Y268" i="21"/>
  <c r="Y269" i="21" s="1"/>
  <c r="Y270" i="21" s="1"/>
  <c r="Y271" i="21" s="1"/>
  <c r="Y272" i="21" s="1"/>
  <c r="Y273" i="21" s="1"/>
  <c r="Y274" i="21" s="1"/>
  <c r="X120" i="21"/>
  <c r="X121" i="21" s="1"/>
  <c r="X122" i="21" s="1"/>
  <c r="Y176" i="21"/>
  <c r="Y177" i="21" s="1"/>
  <c r="Y178" i="21" s="1"/>
  <c r="Y179" i="21" s="1"/>
  <c r="Y180" i="21" s="1"/>
  <c r="Y181" i="21" s="1"/>
  <c r="Y182" i="21" s="1"/>
  <c r="N39" i="47"/>
  <c r="Y359" i="21"/>
  <c r="Y360" i="21" s="1"/>
  <c r="Y361" i="21" s="1"/>
  <c r="Y362" i="21" s="1"/>
  <c r="Y363" i="21" s="1"/>
  <c r="Y364" i="21" s="1"/>
  <c r="Y365" i="21" s="1"/>
  <c r="V65" i="16"/>
  <c r="Z64" i="16"/>
  <c r="N33" i="46"/>
  <c r="X324" i="21"/>
  <c r="X325" i="21" s="1"/>
  <c r="X326" i="21" s="1"/>
  <c r="X327" i="21" s="1"/>
  <c r="X328" i="21" s="1"/>
  <c r="X329" i="21" s="1"/>
  <c r="X330" i="21" s="1"/>
  <c r="X141" i="21"/>
  <c r="X142" i="21" s="1"/>
  <c r="X143" i="21" s="1"/>
  <c r="X144" i="21" s="1"/>
  <c r="X145" i="21" s="1"/>
  <c r="X146" i="21" s="1"/>
  <c r="X147" i="21" s="1"/>
  <c r="X240" i="21"/>
  <c r="X241" i="21" s="1"/>
  <c r="X242" i="21" s="1"/>
  <c r="X243" i="21" s="1"/>
  <c r="X244" i="21" s="1"/>
  <c r="X245" i="21" s="1"/>
  <c r="Y205" i="21"/>
  <c r="Y206" i="21" s="1"/>
  <c r="Y207" i="21" s="1"/>
  <c r="Y208" i="21" s="1"/>
  <c r="Y209" i="21" s="1"/>
  <c r="Y210" i="21" s="1"/>
  <c r="Y211" i="21" s="1"/>
  <c r="N31" i="38"/>
  <c r="O31" i="38" s="1"/>
  <c r="Y113" i="21"/>
  <c r="Y114" i="21" s="1"/>
  <c r="Y115" i="21" s="1"/>
  <c r="Y116" i="21" s="1"/>
  <c r="Y117" i="21" s="1"/>
  <c r="Y118" i="21" s="1"/>
  <c r="Y119" i="21" s="1"/>
  <c r="Y141" i="21"/>
  <c r="Y142" i="21" s="1"/>
  <c r="Y143" i="21" s="1"/>
  <c r="Y144" i="21" s="1"/>
  <c r="Y145" i="21" s="1"/>
  <c r="Y146" i="21" s="1"/>
  <c r="Y147" i="21" s="1"/>
  <c r="N34" i="26"/>
  <c r="Y21" i="21"/>
  <c r="Y22" i="21" s="1"/>
  <c r="Y23" i="21" s="1"/>
  <c r="Y24" i="21" s="1"/>
  <c r="Y25" i="21" s="1"/>
  <c r="Y26" i="21" s="1"/>
  <c r="Y27" i="21" s="1"/>
  <c r="N33" i="37"/>
  <c r="X49" i="21"/>
  <c r="X50" i="21" s="1"/>
  <c r="X51" i="21" s="1"/>
  <c r="X52" i="21" s="1"/>
  <c r="X53" i="21" s="1"/>
  <c r="X54" i="21" s="1"/>
  <c r="X55" i="21" s="1"/>
  <c r="N33" i="45"/>
  <c r="X296" i="21"/>
  <c r="X297" i="21" s="1"/>
  <c r="X298" i="21" s="1"/>
  <c r="X299" i="21" s="1"/>
  <c r="X300" i="21" s="1"/>
  <c r="X301" i="21" s="1"/>
  <c r="X302" i="21" s="1"/>
  <c r="N31" i="46"/>
  <c r="O31" i="46" s="1"/>
  <c r="N34" i="45"/>
  <c r="Y296" i="21"/>
  <c r="Y297" i="21" s="1"/>
  <c r="Y298" i="21" s="1"/>
  <c r="Y299" i="21" s="1"/>
  <c r="Y300" i="21" s="1"/>
  <c r="Y301" i="21" s="1"/>
  <c r="Y302" i="21" s="1"/>
  <c r="N33" i="26"/>
  <c r="X21" i="21"/>
  <c r="X22" i="21" s="1"/>
  <c r="X23" i="21" s="1"/>
  <c r="X24" i="21" s="1"/>
  <c r="X25" i="21" s="1"/>
  <c r="X26" i="21" s="1"/>
  <c r="X27" i="21" s="1"/>
  <c r="X176" i="21"/>
  <c r="X177" i="21" s="1"/>
  <c r="X178" i="21" s="1"/>
  <c r="X179" i="21" s="1"/>
  <c r="X180" i="21" s="1"/>
  <c r="X181" i="21" s="1"/>
  <c r="X182" i="21" s="1"/>
  <c r="N38" i="44"/>
  <c r="X268" i="21"/>
  <c r="X269" i="21" s="1"/>
  <c r="X270" i="21" s="1"/>
  <c r="X271" i="21" s="1"/>
  <c r="X272" i="21" s="1"/>
  <c r="X273" i="21" s="1"/>
  <c r="X274" i="21" s="1"/>
  <c r="N34" i="37"/>
  <c r="Y49" i="21"/>
  <c r="Y50" i="21" s="1"/>
  <c r="Y51" i="21" s="1"/>
  <c r="Y52" i="21" s="1"/>
  <c r="Y53" i="21" s="1"/>
  <c r="Y54" i="21" s="1"/>
  <c r="Y55" i="21" s="1"/>
  <c r="AB25" i="47" l="1"/>
  <c r="AB31" i="44"/>
  <c r="AB28" i="45"/>
  <c r="AB27" i="46"/>
  <c r="AB24" i="37"/>
  <c r="AA28" i="45"/>
  <c r="AB22" i="38"/>
  <c r="AC31" i="44"/>
  <c r="AC25" i="47"/>
  <c r="AC28" i="45"/>
  <c r="AC25" i="26"/>
  <c r="AA24" i="37"/>
  <c r="AA27" i="46"/>
  <c r="AC22" i="38"/>
  <c r="AA22" i="38"/>
  <c r="AA31" i="44"/>
  <c r="AA25" i="26"/>
  <c r="I47" i="39" a="1"/>
  <c r="I47" i="39" s="1"/>
  <c r="I51" i="39" s="1"/>
  <c r="K32" i="39" a="1"/>
  <c r="K32" i="39" s="1"/>
  <c r="K36" i="39" s="1"/>
  <c r="J32" i="39" a="1"/>
  <c r="J32" i="39" s="1"/>
  <c r="J36" i="39" s="1"/>
  <c r="L27" i="39" a="1"/>
  <c r="L27" i="39" s="1"/>
  <c r="L31" i="39" s="1"/>
  <c r="G27" i="39" a="1"/>
  <c r="G27" i="39" s="1"/>
  <c r="G31" i="39" s="1"/>
  <c r="L32" i="39" a="1"/>
  <c r="L32" i="39" s="1"/>
  <c r="L36" i="39" s="1"/>
  <c r="F47" i="39" a="1"/>
  <c r="F47" i="39" s="1"/>
  <c r="L22" i="39" a="1"/>
  <c r="L22" i="39" s="1"/>
  <c r="L26" i="39" s="1"/>
  <c r="D2" i="39"/>
  <c r="F32" i="39" a="1"/>
  <c r="F32" i="39" s="1"/>
  <c r="H47" i="39" a="1"/>
  <c r="H47" i="39" s="1"/>
  <c r="H51" i="39" s="1"/>
  <c r="K42" i="39" a="1"/>
  <c r="K42" i="39" s="1"/>
  <c r="K46" i="39" s="1"/>
  <c r="G42" i="39" a="1"/>
  <c r="G42" i="39" s="1"/>
  <c r="G46" i="39" s="1"/>
  <c r="I27" i="39" a="1"/>
  <c r="I27" i="39" s="1"/>
  <c r="I31" i="39" s="1"/>
  <c r="J37" i="39" a="1"/>
  <c r="J37" i="39" s="1"/>
  <c r="J41" i="39" s="1"/>
  <c r="G32" i="39" a="1"/>
  <c r="G32" i="39" s="1"/>
  <c r="G36" i="39" s="1"/>
  <c r="AD19" i="39"/>
  <c r="AE19" i="39" s="1"/>
  <c r="G37" i="39" a="1"/>
  <c r="G37" i="39" s="1"/>
  <c r="G41" i="39" s="1"/>
  <c r="I42" i="39" a="1"/>
  <c r="I42" i="39" s="1"/>
  <c r="I46" i="39" s="1"/>
  <c r="F27" i="39" a="1"/>
  <c r="F27" i="39" s="1"/>
  <c r="K47" i="39" a="1"/>
  <c r="K47" i="39" s="1"/>
  <c r="K51" i="39" s="1"/>
  <c r="L37" i="39" a="1"/>
  <c r="L37" i="39" s="1"/>
  <c r="L41" i="39" s="1"/>
  <c r="H32" i="39" a="1"/>
  <c r="H32" i="39" s="1"/>
  <c r="H36" i="39" s="1"/>
  <c r="G22" i="39" a="1"/>
  <c r="G22" i="39" s="1"/>
  <c r="G26" i="39" s="1"/>
  <c r="K27" i="39" a="1"/>
  <c r="K27" i="39" s="1"/>
  <c r="K31" i="39" s="1"/>
  <c r="J27" i="39" a="1"/>
  <c r="J27" i="39" s="1"/>
  <c r="J31" i="39" s="1"/>
  <c r="F42" i="39" a="1"/>
  <c r="F42" i="39" s="1"/>
  <c r="F37" i="39" a="1"/>
  <c r="F37" i="39" s="1"/>
  <c r="F41" i="39" s="1"/>
  <c r="I22" i="39" a="1"/>
  <c r="I22" i="39" s="1"/>
  <c r="I26" i="39" s="1"/>
  <c r="J22" i="39" a="1"/>
  <c r="J22" i="39" s="1"/>
  <c r="J26" i="39" s="1"/>
  <c r="L42" i="39" a="1"/>
  <c r="L42" i="39" s="1"/>
  <c r="L46" i="39" s="1"/>
  <c r="I32" i="39" a="1"/>
  <c r="I32" i="39" s="1"/>
  <c r="I36" i="39" s="1"/>
  <c r="K37" i="39" a="1"/>
  <c r="K37" i="39" s="1"/>
  <c r="K41" i="39" s="1"/>
  <c r="G47" i="39" a="1"/>
  <c r="G47" i="39" s="1"/>
  <c r="G51" i="39" s="1"/>
  <c r="L47" i="39" a="1"/>
  <c r="L47" i="39" s="1"/>
  <c r="L51" i="39" s="1"/>
  <c r="H27" i="39" a="1"/>
  <c r="H27" i="39" s="1"/>
  <c r="H31" i="39" s="1"/>
  <c r="H22" i="39" a="1"/>
  <c r="H22" i="39" s="1"/>
  <c r="H26" i="39" s="1"/>
  <c r="J42" i="39" a="1"/>
  <c r="J42" i="39" s="1"/>
  <c r="J46" i="39" s="1"/>
  <c r="H42" i="39" a="1"/>
  <c r="H42" i="39" s="1"/>
  <c r="H46" i="39" s="1"/>
  <c r="F22" i="39" a="1"/>
  <c r="F22" i="39" s="1"/>
  <c r="J47" i="39" a="1"/>
  <c r="J47" i="39" s="1"/>
  <c r="J51" i="39" s="1"/>
  <c r="X18" i="39"/>
  <c r="X20" i="39" s="1"/>
  <c r="H37" i="39" a="1"/>
  <c r="H37" i="39" s="1"/>
  <c r="H41" i="39" s="1"/>
  <c r="I37" i="39" a="1"/>
  <c r="I37" i="39" s="1"/>
  <c r="I41" i="39" s="1"/>
  <c r="K22" i="39" a="1"/>
  <c r="K22" i="39" s="1"/>
  <c r="K26" i="39" s="1"/>
  <c r="G47" i="43" a="1"/>
  <c r="G47" i="43" s="1"/>
  <c r="G51" i="43" s="1"/>
  <c r="K22" i="43" a="1"/>
  <c r="K22" i="43" s="1"/>
  <c r="K26" i="43" s="1"/>
  <c r="K47" i="43" a="1"/>
  <c r="K47" i="43" s="1"/>
  <c r="K51" i="43" s="1"/>
  <c r="J32" i="43" a="1"/>
  <c r="J32" i="43" s="1"/>
  <c r="J36" i="43" s="1"/>
  <c r="L37" i="43" a="1"/>
  <c r="L37" i="43" s="1"/>
  <c r="L41" i="43" s="1"/>
  <c r="F37" i="43" a="1"/>
  <c r="F37" i="43" s="1"/>
  <c r="F41" i="43" s="1"/>
  <c r="H42" i="43" a="1"/>
  <c r="H42" i="43" s="1"/>
  <c r="H46" i="43" s="1"/>
  <c r="X18" i="43"/>
  <c r="X20" i="43" s="1"/>
  <c r="F32" i="43" a="1"/>
  <c r="F32" i="43" s="1"/>
  <c r="J42" i="43" a="1"/>
  <c r="J42" i="43" s="1"/>
  <c r="J46" i="43" s="1"/>
  <c r="I47" i="43" a="1"/>
  <c r="I47" i="43" s="1"/>
  <c r="I51" i="43" s="1"/>
  <c r="L32" i="43" a="1"/>
  <c r="L32" i="43" s="1"/>
  <c r="L36" i="43" s="1"/>
  <c r="I42" i="43" a="1"/>
  <c r="I42" i="43" s="1"/>
  <c r="I46" i="43" s="1"/>
  <c r="J47" i="43" a="1"/>
  <c r="J47" i="43" s="1"/>
  <c r="J51" i="43" s="1"/>
  <c r="I32" i="43" a="1"/>
  <c r="I32" i="43" s="1"/>
  <c r="I36" i="43" s="1"/>
  <c r="H27" i="43" a="1"/>
  <c r="H27" i="43" s="1"/>
  <c r="H31" i="43" s="1"/>
  <c r="H22" i="43" a="1"/>
  <c r="H22" i="43" s="1"/>
  <c r="H26" i="43" s="1"/>
  <c r="AD19" i="43"/>
  <c r="AE19" i="43" s="1"/>
  <c r="I37" i="43" a="1"/>
  <c r="I37" i="43" s="1"/>
  <c r="I41" i="43" s="1"/>
  <c r="J37" i="43" a="1"/>
  <c r="J37" i="43" s="1"/>
  <c r="J41" i="43" s="1"/>
  <c r="L47" i="43" a="1"/>
  <c r="L47" i="43" s="1"/>
  <c r="L51" i="43" s="1"/>
  <c r="H47" i="43" a="1"/>
  <c r="H47" i="43" s="1"/>
  <c r="H51" i="43" s="1"/>
  <c r="I27" i="43" a="1"/>
  <c r="I27" i="43" s="1"/>
  <c r="I31" i="43" s="1"/>
  <c r="J27" i="43" a="1"/>
  <c r="J27" i="43" s="1"/>
  <c r="J31" i="43" s="1"/>
  <c r="G22" i="43" a="1"/>
  <c r="G22" i="43" s="1"/>
  <c r="G26" i="43" s="1"/>
  <c r="L22" i="43" a="1"/>
  <c r="L22" i="43" s="1"/>
  <c r="L26" i="43" s="1"/>
  <c r="K32" i="43" a="1"/>
  <c r="K32" i="43" s="1"/>
  <c r="K36" i="43" s="1"/>
  <c r="G37" i="43" a="1"/>
  <c r="G37" i="43" s="1"/>
  <c r="G41" i="43" s="1"/>
  <c r="F27" i="43" a="1"/>
  <c r="F27" i="43" s="1"/>
  <c r="H37" i="43" a="1"/>
  <c r="H37" i="43" s="1"/>
  <c r="H41" i="43" s="1"/>
  <c r="D2" i="43"/>
  <c r="F22" i="43" a="1"/>
  <c r="F22" i="43" s="1"/>
  <c r="G32" i="43" a="1"/>
  <c r="G32" i="43" s="1"/>
  <c r="G36" i="43" s="1"/>
  <c r="G27" i="43" a="1"/>
  <c r="G27" i="43" s="1"/>
  <c r="G31" i="43" s="1"/>
  <c r="G42" i="43" a="1"/>
  <c r="G42" i="43" s="1"/>
  <c r="G46" i="43" s="1"/>
  <c r="J22" i="43" a="1"/>
  <c r="J22" i="43" s="1"/>
  <c r="J26" i="43" s="1"/>
  <c r="L27" i="43" a="1"/>
  <c r="L27" i="43" s="1"/>
  <c r="L31" i="43" s="1"/>
  <c r="K37" i="43" a="1"/>
  <c r="K37" i="43" s="1"/>
  <c r="K41" i="43" s="1"/>
  <c r="L42" i="43" a="1"/>
  <c r="L42" i="43" s="1"/>
  <c r="L46" i="43" s="1"/>
  <c r="I22" i="43" a="1"/>
  <c r="I22" i="43" s="1"/>
  <c r="I26" i="43" s="1"/>
  <c r="K27" i="43" a="1"/>
  <c r="K27" i="43" s="1"/>
  <c r="K31" i="43" s="1"/>
  <c r="F47" i="43" a="1"/>
  <c r="F47" i="43" s="1"/>
  <c r="H32" i="43" a="1"/>
  <c r="H32" i="43" s="1"/>
  <c r="H36" i="43" s="1"/>
  <c r="F42" i="43" a="1"/>
  <c r="F42" i="43" s="1"/>
  <c r="K42" i="43" a="1"/>
  <c r="K42" i="43" s="1"/>
  <c r="K46" i="43" s="1"/>
  <c r="X26" i="37"/>
  <c r="AD25" i="37"/>
  <c r="AE25" i="37" s="1"/>
  <c r="Y25" i="37"/>
  <c r="Z25" i="37"/>
  <c r="AE23" i="38"/>
  <c r="X24" i="38"/>
  <c r="AD23" i="38"/>
  <c r="Y23" i="38"/>
  <c r="Z23" i="38"/>
  <c r="H22" i="42" a="1"/>
  <c r="H22" i="42" s="1"/>
  <c r="H26" i="42" s="1"/>
  <c r="I37" i="42" a="1"/>
  <c r="I37" i="42" s="1"/>
  <c r="I41" i="42" s="1"/>
  <c r="F32" i="42" a="1"/>
  <c r="F32" i="42" s="1"/>
  <c r="H32" i="42" a="1"/>
  <c r="H32" i="42" s="1"/>
  <c r="H36" i="42" s="1"/>
  <c r="K42" i="42" a="1"/>
  <c r="K42" i="42" s="1"/>
  <c r="K46" i="42" s="1"/>
  <c r="G47" i="42" a="1"/>
  <c r="G47" i="42" s="1"/>
  <c r="G51" i="42" s="1"/>
  <c r="G42" i="42" a="1"/>
  <c r="G42" i="42" s="1"/>
  <c r="G46" i="42" s="1"/>
  <c r="K37" i="42" a="1"/>
  <c r="K37" i="42" s="1"/>
  <c r="K41" i="42" s="1"/>
  <c r="I32" i="42" a="1"/>
  <c r="I32" i="42" s="1"/>
  <c r="I36" i="42" s="1"/>
  <c r="I42" i="42" a="1"/>
  <c r="I42" i="42" s="1"/>
  <c r="I46" i="42" s="1"/>
  <c r="K32" i="42" a="1"/>
  <c r="K32" i="42" s="1"/>
  <c r="K36" i="42" s="1"/>
  <c r="G27" i="42" a="1"/>
  <c r="G27" i="42" s="1"/>
  <c r="G31" i="42" s="1"/>
  <c r="J37" i="42" a="1"/>
  <c r="J37" i="42" s="1"/>
  <c r="J41" i="42" s="1"/>
  <c r="G32" i="42" a="1"/>
  <c r="G32" i="42" s="1"/>
  <c r="G36" i="42" s="1"/>
  <c r="L47" i="42" a="1"/>
  <c r="L47" i="42" s="1"/>
  <c r="L51" i="42" s="1"/>
  <c r="L22" i="42" a="1"/>
  <c r="L22" i="42" s="1"/>
  <c r="L26" i="42" s="1"/>
  <c r="F42" i="42" a="1"/>
  <c r="F42" i="42" s="1"/>
  <c r="G22" i="42" a="1"/>
  <c r="G22" i="42" s="1"/>
  <c r="G26" i="42" s="1"/>
  <c r="AD19" i="42"/>
  <c r="AE19" i="42" s="1"/>
  <c r="H47" i="42" a="1"/>
  <c r="H47" i="42" s="1"/>
  <c r="H51" i="42" s="1"/>
  <c r="L42" i="42" a="1"/>
  <c r="L42" i="42" s="1"/>
  <c r="L46" i="42" s="1"/>
  <c r="G37" i="42" a="1"/>
  <c r="G37" i="42" s="1"/>
  <c r="G41" i="42" s="1"/>
  <c r="K47" i="42" a="1"/>
  <c r="K47" i="42" s="1"/>
  <c r="K51" i="42" s="1"/>
  <c r="F27" i="42" a="1"/>
  <c r="F27" i="42" s="1"/>
  <c r="F22" i="42" a="1"/>
  <c r="F22" i="42" s="1"/>
  <c r="X18" i="42"/>
  <c r="X20" i="42" s="1"/>
  <c r="I22" i="42" a="1"/>
  <c r="I22" i="42" s="1"/>
  <c r="I26" i="42" s="1"/>
  <c r="D2" i="42"/>
  <c r="J47" i="42" a="1"/>
  <c r="J47" i="42" s="1"/>
  <c r="J51" i="42" s="1"/>
  <c r="F47" i="42" a="1"/>
  <c r="F47" i="42" s="1"/>
  <c r="L32" i="42" a="1"/>
  <c r="L32" i="42" s="1"/>
  <c r="L36" i="42" s="1"/>
  <c r="J42" i="42" a="1"/>
  <c r="J42" i="42" s="1"/>
  <c r="J46" i="42" s="1"/>
  <c r="F37" i="42" a="1"/>
  <c r="F37" i="42" s="1"/>
  <c r="F41" i="42" s="1"/>
  <c r="K27" i="42" a="1"/>
  <c r="K27" i="42" s="1"/>
  <c r="K31" i="42" s="1"/>
  <c r="J22" i="42" a="1"/>
  <c r="J22" i="42" s="1"/>
  <c r="J26" i="42" s="1"/>
  <c r="H37" i="42" a="1"/>
  <c r="H37" i="42" s="1"/>
  <c r="H41" i="42" s="1"/>
  <c r="K22" i="42" a="1"/>
  <c r="K22" i="42" s="1"/>
  <c r="K26" i="42" s="1"/>
  <c r="I27" i="42" a="1"/>
  <c r="I27" i="42" s="1"/>
  <c r="I31" i="42" s="1"/>
  <c r="H42" i="42" a="1"/>
  <c r="H42" i="42" s="1"/>
  <c r="H46" i="42" s="1"/>
  <c r="H27" i="42" a="1"/>
  <c r="H27" i="42" s="1"/>
  <c r="H31" i="42" s="1"/>
  <c r="I47" i="42" a="1"/>
  <c r="I47" i="42" s="1"/>
  <c r="I51" i="42" s="1"/>
  <c r="J27" i="42" a="1"/>
  <c r="J27" i="42" s="1"/>
  <c r="J31" i="42" s="1"/>
  <c r="J32" i="42" a="1"/>
  <c r="J32" i="42" s="1"/>
  <c r="J36" i="42" s="1"/>
  <c r="L37" i="42" a="1"/>
  <c r="L37" i="42" s="1"/>
  <c r="L41" i="42" s="1"/>
  <c r="L27" i="42" a="1"/>
  <c r="L27" i="42" s="1"/>
  <c r="L31" i="42" s="1"/>
  <c r="G27" i="41" a="1"/>
  <c r="G27" i="41" s="1"/>
  <c r="G31" i="41" s="1"/>
  <c r="G37" i="41" a="1"/>
  <c r="G37" i="41" s="1"/>
  <c r="G41" i="41" s="1"/>
  <c r="I22" i="41" a="1"/>
  <c r="I22" i="41" s="1"/>
  <c r="I26" i="41" s="1"/>
  <c r="G32" i="41" a="1"/>
  <c r="G32" i="41" s="1"/>
  <c r="G36" i="41" s="1"/>
  <c r="F47" i="41" a="1"/>
  <c r="F47" i="41" s="1"/>
  <c r="AD19" i="41"/>
  <c r="AE19" i="41" s="1"/>
  <c r="I32" i="41" a="1"/>
  <c r="I32" i="41" s="1"/>
  <c r="I36" i="41" s="1"/>
  <c r="F32" i="41" a="1"/>
  <c r="F32" i="41" s="1"/>
  <c r="K42" i="41" a="1"/>
  <c r="K42" i="41" s="1"/>
  <c r="K46" i="41" s="1"/>
  <c r="L42" i="41" a="1"/>
  <c r="L42" i="41" s="1"/>
  <c r="L46" i="41" s="1"/>
  <c r="H47" i="41" a="1"/>
  <c r="H47" i="41" s="1"/>
  <c r="H51" i="41" s="1"/>
  <c r="L37" i="41" a="1"/>
  <c r="L37" i="41" s="1"/>
  <c r="L41" i="41" s="1"/>
  <c r="J27" i="41" a="1"/>
  <c r="J27" i="41" s="1"/>
  <c r="J31" i="41" s="1"/>
  <c r="J37" i="41" a="1"/>
  <c r="J37" i="41" s="1"/>
  <c r="J41" i="41" s="1"/>
  <c r="K37" i="41" a="1"/>
  <c r="K37" i="41" s="1"/>
  <c r="K41" i="41" s="1"/>
  <c r="L22" i="41" a="1"/>
  <c r="L22" i="41" s="1"/>
  <c r="L26" i="41" s="1"/>
  <c r="I42" i="41" a="1"/>
  <c r="I42" i="41" s="1"/>
  <c r="I46" i="41" s="1"/>
  <c r="H37" i="41" a="1"/>
  <c r="H37" i="41" s="1"/>
  <c r="H41" i="41" s="1"/>
  <c r="F37" i="41" a="1"/>
  <c r="F37" i="41" s="1"/>
  <c r="F41" i="41" s="1"/>
  <c r="J42" i="41" a="1"/>
  <c r="J42" i="41" s="1"/>
  <c r="J46" i="41" s="1"/>
  <c r="G47" i="41" a="1"/>
  <c r="G47" i="41" s="1"/>
  <c r="G51" i="41" s="1"/>
  <c r="D2" i="41"/>
  <c r="H22" i="41" a="1"/>
  <c r="H22" i="41" s="1"/>
  <c r="H26" i="41" s="1"/>
  <c r="I27" i="41" a="1"/>
  <c r="I27" i="41" s="1"/>
  <c r="I31" i="41" s="1"/>
  <c r="H32" i="41" a="1"/>
  <c r="H32" i="41" s="1"/>
  <c r="H36" i="41" s="1"/>
  <c r="H27" i="41" a="1"/>
  <c r="H27" i="41" s="1"/>
  <c r="H31" i="41" s="1"/>
  <c r="F22" i="41" a="1"/>
  <c r="F22" i="41" s="1"/>
  <c r="G22" i="41" a="1"/>
  <c r="G22" i="41" s="1"/>
  <c r="G26" i="41" s="1"/>
  <c r="I47" i="41" a="1"/>
  <c r="I47" i="41" s="1"/>
  <c r="I51" i="41" s="1"/>
  <c r="F27" i="41" a="1"/>
  <c r="F27" i="41" s="1"/>
  <c r="X18" i="41"/>
  <c r="X20" i="41" s="1"/>
  <c r="L47" i="41" a="1"/>
  <c r="L47" i="41" s="1"/>
  <c r="L51" i="41" s="1"/>
  <c r="G42" i="41" a="1"/>
  <c r="G42" i="41" s="1"/>
  <c r="G46" i="41" s="1"/>
  <c r="L27" i="41" a="1"/>
  <c r="L27" i="41" s="1"/>
  <c r="L31" i="41" s="1"/>
  <c r="K27" i="41" a="1"/>
  <c r="K27" i="41" s="1"/>
  <c r="K31" i="41" s="1"/>
  <c r="I37" i="41" a="1"/>
  <c r="I37" i="41" s="1"/>
  <c r="I41" i="41" s="1"/>
  <c r="K32" i="41" a="1"/>
  <c r="K32" i="41" s="1"/>
  <c r="K36" i="41" s="1"/>
  <c r="J32" i="41" a="1"/>
  <c r="J32" i="41" s="1"/>
  <c r="J36" i="41" s="1"/>
  <c r="H42" i="41" a="1"/>
  <c r="H42" i="41" s="1"/>
  <c r="H46" i="41" s="1"/>
  <c r="L32" i="41" a="1"/>
  <c r="L32" i="41" s="1"/>
  <c r="L36" i="41" s="1"/>
  <c r="F42" i="41" a="1"/>
  <c r="F42" i="41" s="1"/>
  <c r="K22" i="41" a="1"/>
  <c r="K22" i="41" s="1"/>
  <c r="K26" i="41" s="1"/>
  <c r="K47" i="41" a="1"/>
  <c r="K47" i="41" s="1"/>
  <c r="K51" i="41" s="1"/>
  <c r="J22" i="41" a="1"/>
  <c r="J22" i="41" s="1"/>
  <c r="J26" i="41" s="1"/>
  <c r="J47" i="41" a="1"/>
  <c r="J47" i="41" s="1"/>
  <c r="J51" i="41" s="1"/>
  <c r="AA62" i="50"/>
  <c r="AA64" i="50"/>
  <c r="AA65" i="16"/>
  <c r="AA65" i="50"/>
  <c r="AA63" i="16"/>
  <c r="V21" i="16"/>
  <c r="AA64" i="16"/>
  <c r="V22" i="16"/>
  <c r="AA66" i="16"/>
  <c r="V19" i="16"/>
  <c r="AA63" i="50"/>
  <c r="V20" i="16"/>
  <c r="AE29" i="45"/>
  <c r="X27" i="26"/>
  <c r="AD26" i="26"/>
  <c r="AE26" i="26" s="1"/>
  <c r="Y26" i="26"/>
  <c r="Z26" i="26"/>
  <c r="AC24" i="37"/>
  <c r="X33" i="44"/>
  <c r="AD32" i="44"/>
  <c r="AE32" i="44" s="1"/>
  <c r="Y32" i="44"/>
  <c r="Z32" i="44"/>
  <c r="X27" i="47"/>
  <c r="AD26" i="47"/>
  <c r="AE26" i="47" s="1"/>
  <c r="Y26" i="47"/>
  <c r="Z26" i="47"/>
  <c r="L22" i="40" a="1"/>
  <c r="L22" i="40" s="1"/>
  <c r="L26" i="40" s="1"/>
  <c r="K37" i="40" a="1"/>
  <c r="K37" i="40" s="1"/>
  <c r="K41" i="40" s="1"/>
  <c r="G47" i="40" a="1"/>
  <c r="G47" i="40" s="1"/>
  <c r="G51" i="40" s="1"/>
  <c r="F42" i="40" a="1"/>
  <c r="F42" i="40" s="1"/>
  <c r="G27" i="40" a="1"/>
  <c r="G27" i="40" s="1"/>
  <c r="G31" i="40" s="1"/>
  <c r="J42" i="40" a="1"/>
  <c r="J42" i="40" s="1"/>
  <c r="J46" i="40" s="1"/>
  <c r="I27" i="40" a="1"/>
  <c r="I27" i="40" s="1"/>
  <c r="I31" i="40" s="1"/>
  <c r="I22" i="40" a="1"/>
  <c r="I22" i="40" s="1"/>
  <c r="I26" i="40" s="1"/>
  <c r="G22" i="40" a="1"/>
  <c r="G22" i="40" s="1"/>
  <c r="G26" i="40" s="1"/>
  <c r="L27" i="40" a="1"/>
  <c r="L27" i="40" s="1"/>
  <c r="L31" i="40" s="1"/>
  <c r="J47" i="40" a="1"/>
  <c r="J47" i="40" s="1"/>
  <c r="J51" i="40" s="1"/>
  <c r="J37" i="40" a="1"/>
  <c r="J37" i="40" s="1"/>
  <c r="J41" i="40" s="1"/>
  <c r="I32" i="40" a="1"/>
  <c r="I32" i="40" s="1"/>
  <c r="I36" i="40" s="1"/>
  <c r="H47" i="40" a="1"/>
  <c r="H47" i="40" s="1"/>
  <c r="H51" i="40" s="1"/>
  <c r="X18" i="40"/>
  <c r="X20" i="40" s="1"/>
  <c r="J32" i="40" a="1"/>
  <c r="J32" i="40" s="1"/>
  <c r="J36" i="40" s="1"/>
  <c r="I47" i="40" a="1"/>
  <c r="I47" i="40" s="1"/>
  <c r="I51" i="40" s="1"/>
  <c r="L47" i="40" a="1"/>
  <c r="L47" i="40" s="1"/>
  <c r="L51" i="40" s="1"/>
  <c r="F37" i="40" a="1"/>
  <c r="F37" i="40" s="1"/>
  <c r="F41" i="40" s="1"/>
  <c r="F27" i="40" a="1"/>
  <c r="F27" i="40" s="1"/>
  <c r="K22" i="40" a="1"/>
  <c r="K22" i="40" s="1"/>
  <c r="K26" i="40" s="1"/>
  <c r="H37" i="40" a="1"/>
  <c r="H37" i="40" s="1"/>
  <c r="H41" i="40" s="1"/>
  <c r="G32" i="40" a="1"/>
  <c r="G32" i="40" s="1"/>
  <c r="G36" i="40" s="1"/>
  <c r="D2" i="40"/>
  <c r="K42" i="40" a="1"/>
  <c r="K42" i="40" s="1"/>
  <c r="K46" i="40" s="1"/>
  <c r="F32" i="40" a="1"/>
  <c r="F32" i="40" s="1"/>
  <c r="J22" i="40" a="1"/>
  <c r="J22" i="40" s="1"/>
  <c r="J26" i="40" s="1"/>
  <c r="F22" i="40" a="1"/>
  <c r="F22" i="40" s="1"/>
  <c r="AD19" i="40"/>
  <c r="AE19" i="40" s="1"/>
  <c r="I42" i="40" a="1"/>
  <c r="I42" i="40" s="1"/>
  <c r="I46" i="40" s="1"/>
  <c r="G42" i="40" a="1"/>
  <c r="G42" i="40" s="1"/>
  <c r="G46" i="40" s="1"/>
  <c r="H22" i="40" a="1"/>
  <c r="H22" i="40" s="1"/>
  <c r="H26" i="40" s="1"/>
  <c r="L37" i="40" a="1"/>
  <c r="L37" i="40" s="1"/>
  <c r="L41" i="40" s="1"/>
  <c r="L42" i="40" a="1"/>
  <c r="L42" i="40" s="1"/>
  <c r="L46" i="40" s="1"/>
  <c r="K32" i="40" a="1"/>
  <c r="K32" i="40" s="1"/>
  <c r="K36" i="40" s="1"/>
  <c r="H32" i="40" a="1"/>
  <c r="H32" i="40" s="1"/>
  <c r="H36" i="40" s="1"/>
  <c r="F47" i="40" a="1"/>
  <c r="F47" i="40" s="1"/>
  <c r="H42" i="40" a="1"/>
  <c r="H42" i="40" s="1"/>
  <c r="H46" i="40" s="1"/>
  <c r="K47" i="40" a="1"/>
  <c r="K47" i="40" s="1"/>
  <c r="K51" i="40" s="1"/>
  <c r="L32" i="40" a="1"/>
  <c r="L32" i="40" s="1"/>
  <c r="L36" i="40" s="1"/>
  <c r="I37" i="40" a="1"/>
  <c r="I37" i="40" s="1"/>
  <c r="I41" i="40" s="1"/>
  <c r="G37" i="40" a="1"/>
  <c r="G37" i="40" s="1"/>
  <c r="G41" i="40" s="1"/>
  <c r="K27" i="40" a="1"/>
  <c r="K27" i="40" s="1"/>
  <c r="K31" i="40" s="1"/>
  <c r="H27" i="40" a="1"/>
  <c r="H27" i="40" s="1"/>
  <c r="H31" i="40" s="1"/>
  <c r="J27" i="40" a="1"/>
  <c r="J27" i="40" s="1"/>
  <c r="J31" i="40" s="1"/>
  <c r="X30" i="45"/>
  <c r="AD29" i="45"/>
  <c r="Y29" i="45"/>
  <c r="Z29" i="45"/>
  <c r="X29" i="46"/>
  <c r="AD28" i="46"/>
  <c r="AE28" i="46" s="1"/>
  <c r="Y28" i="46"/>
  <c r="Z28" i="46"/>
  <c r="AC27" i="46"/>
  <c r="AA25" i="47"/>
  <c r="AB25" i="26"/>
  <c r="N43" i="47"/>
  <c r="N41" i="47"/>
  <c r="O41" i="47" s="1"/>
  <c r="X366" i="21"/>
  <c r="X367" i="21" s="1"/>
  <c r="N36" i="46"/>
  <c r="O36" i="46" s="1"/>
  <c r="N36" i="38"/>
  <c r="O36" i="38" s="1"/>
  <c r="N36" i="26"/>
  <c r="O36" i="26" s="1"/>
  <c r="N38" i="26"/>
  <c r="X28" i="21"/>
  <c r="X29" i="21" s="1"/>
  <c r="X30" i="21" s="1"/>
  <c r="X31" i="21" s="1"/>
  <c r="X32" i="21" s="1"/>
  <c r="Y120" i="21"/>
  <c r="Y121" i="21" s="1"/>
  <c r="Y122" i="21" s="1"/>
  <c r="Y212" i="21"/>
  <c r="Y213" i="21" s="1"/>
  <c r="Y214" i="21" s="1"/>
  <c r="V66" i="16"/>
  <c r="Z65" i="16"/>
  <c r="Y183" i="21"/>
  <c r="Y240" i="21"/>
  <c r="Y241" i="21" s="1"/>
  <c r="Y242" i="21" s="1"/>
  <c r="Y243" i="21" s="1"/>
  <c r="Y244" i="21" s="1"/>
  <c r="Y245" i="21" s="1"/>
  <c r="N39" i="46"/>
  <c r="Y331" i="21"/>
  <c r="Y332" i="21" s="1"/>
  <c r="Y333" i="21" s="1"/>
  <c r="Y334" i="21" s="1"/>
  <c r="Y335" i="21" s="1"/>
  <c r="Y336" i="21" s="1"/>
  <c r="N41" i="44"/>
  <c r="O41" i="44" s="1"/>
  <c r="N38" i="45"/>
  <c r="X303" i="21"/>
  <c r="X304" i="21" s="1"/>
  <c r="X305" i="21" s="1"/>
  <c r="X306" i="21" s="1"/>
  <c r="N39" i="45"/>
  <c r="Y303" i="21"/>
  <c r="Y304" i="21" s="1"/>
  <c r="Y305" i="21" s="1"/>
  <c r="Y306" i="21" s="1"/>
  <c r="N36" i="45"/>
  <c r="O36" i="45" s="1"/>
  <c r="N38" i="37"/>
  <c r="X56" i="21"/>
  <c r="X57" i="21" s="1"/>
  <c r="X58" i="21" s="1"/>
  <c r="X59" i="21" s="1"/>
  <c r="X60" i="21" s="1"/>
  <c r="N39" i="26"/>
  <c r="Y28" i="21"/>
  <c r="Y29" i="21" s="1"/>
  <c r="Y30" i="21" s="1"/>
  <c r="Y31" i="21" s="1"/>
  <c r="Y32" i="21" s="1"/>
  <c r="X148" i="21"/>
  <c r="X149" i="21" s="1"/>
  <c r="X150" i="21" s="1"/>
  <c r="X151" i="21" s="1"/>
  <c r="X152" i="21" s="1"/>
  <c r="X153" i="21" s="1"/>
  <c r="N38" i="46"/>
  <c r="X331" i="21"/>
  <c r="X332" i="21" s="1"/>
  <c r="X333" i="21" s="1"/>
  <c r="X334" i="21" s="1"/>
  <c r="X335" i="21" s="1"/>
  <c r="X336" i="21" s="1"/>
  <c r="N44" i="47"/>
  <c r="Y366" i="21"/>
  <c r="Y367" i="21" s="1"/>
  <c r="N44" i="44"/>
  <c r="Y275" i="21"/>
  <c r="N39" i="38"/>
  <c r="Y85" i="21"/>
  <c r="Y86" i="21" s="1"/>
  <c r="Y87" i="21" s="1"/>
  <c r="Y88" i="21" s="1"/>
  <c r="Y89" i="21" s="1"/>
  <c r="Y90" i="21" s="1"/>
  <c r="Y91" i="21" s="1"/>
  <c r="X183" i="21"/>
  <c r="N39" i="37"/>
  <c r="Y56" i="21"/>
  <c r="Y57" i="21" s="1"/>
  <c r="Y58" i="21" s="1"/>
  <c r="Y59" i="21" s="1"/>
  <c r="Y60" i="21" s="1"/>
  <c r="N43" i="44"/>
  <c r="X275" i="21"/>
  <c r="N36" i="37"/>
  <c r="O36" i="37" s="1"/>
  <c r="Y148" i="21"/>
  <c r="Y149" i="21" s="1"/>
  <c r="Y150" i="21" s="1"/>
  <c r="Y151" i="21" s="1"/>
  <c r="Y152" i="21" s="1"/>
  <c r="Y153" i="21" s="1"/>
  <c r="N38" i="38"/>
  <c r="X85" i="21"/>
  <c r="X86" i="21" s="1"/>
  <c r="X87" i="21" s="1"/>
  <c r="X88" i="21" s="1"/>
  <c r="X89" i="21" s="1"/>
  <c r="X90" i="21" s="1"/>
  <c r="X91" i="21" s="1"/>
  <c r="X212" i="21"/>
  <c r="X213" i="21" s="1"/>
  <c r="X214" i="21" s="1"/>
  <c r="AB26" i="47" l="1"/>
  <c r="AB32" i="44"/>
  <c r="AB28" i="46"/>
  <c r="AB25" i="37"/>
  <c r="AB29" i="45"/>
  <c r="AA26" i="47"/>
  <c r="AB23" i="38"/>
  <c r="AC32" i="44"/>
  <c r="AA23" i="38"/>
  <c r="AC28" i="46"/>
  <c r="AA29" i="45"/>
  <c r="AA26" i="26"/>
  <c r="AC23" i="38"/>
  <c r="AA28" i="46"/>
  <c r="AA25" i="37"/>
  <c r="AC26" i="47"/>
  <c r="X21" i="41"/>
  <c r="AD20" i="41"/>
  <c r="AE20" i="41" s="1"/>
  <c r="K39" i="42"/>
  <c r="I44" i="42"/>
  <c r="G44" i="42"/>
  <c r="K49" i="42"/>
  <c r="H24" i="42"/>
  <c r="I24" i="42"/>
  <c r="F49" i="42"/>
  <c r="I34" i="42"/>
  <c r="J50" i="42"/>
  <c r="F39" i="42"/>
  <c r="I49" i="42"/>
  <c r="L49" i="42"/>
  <c r="G50" i="42"/>
  <c r="K29" i="42"/>
  <c r="G24" i="42"/>
  <c r="H39" i="42"/>
  <c r="L29" i="42"/>
  <c r="J45" i="42"/>
  <c r="H29" i="42"/>
  <c r="I45" i="42"/>
  <c r="K24" i="42"/>
  <c r="J39" i="42"/>
  <c r="L24" i="42"/>
  <c r="J49" i="42"/>
  <c r="L45" i="42"/>
  <c r="G29" i="42"/>
  <c r="F44" i="42"/>
  <c r="H44" i="42"/>
  <c r="F24" i="42"/>
  <c r="J29" i="42"/>
  <c r="G49" i="42"/>
  <c r="I29" i="42"/>
  <c r="K34" i="42"/>
  <c r="K44" i="42"/>
  <c r="G39" i="42"/>
  <c r="L44" i="42"/>
  <c r="F34" i="42"/>
  <c r="J24" i="42"/>
  <c r="K50" i="42"/>
  <c r="J44" i="42"/>
  <c r="L34" i="42"/>
  <c r="L50" i="42"/>
  <c r="H50" i="42"/>
  <c r="H34" i="42"/>
  <c r="L39" i="42"/>
  <c r="H49" i="42"/>
  <c r="K45" i="42"/>
  <c r="J34" i="42"/>
  <c r="I50" i="42"/>
  <c r="W18" i="42"/>
  <c r="F50" i="42"/>
  <c r="I39" i="42"/>
  <c r="F29" i="42"/>
  <c r="G34" i="42"/>
  <c r="Y18" i="42"/>
  <c r="Y20" i="42" s="1"/>
  <c r="Z18" i="42"/>
  <c r="Z19" i="42" s="1"/>
  <c r="AC19" i="42" s="1"/>
  <c r="G45" i="42"/>
  <c r="H35" i="42"/>
  <c r="H40" i="42"/>
  <c r="J40" i="42"/>
  <c r="K30" i="42"/>
  <c r="J25" i="42"/>
  <c r="F25" i="42"/>
  <c r="I25" i="42"/>
  <c r="K35" i="42"/>
  <c r="F35" i="42"/>
  <c r="L40" i="42"/>
  <c r="I35" i="42"/>
  <c r="L25" i="42"/>
  <c r="K40" i="42"/>
  <c r="J30" i="42"/>
  <c r="I30" i="42"/>
  <c r="H45" i="42"/>
  <c r="J35" i="42"/>
  <c r="G25" i="42"/>
  <c r="F45" i="42"/>
  <c r="L30" i="42"/>
  <c r="F40" i="42"/>
  <c r="H30" i="42"/>
  <c r="H25" i="42"/>
  <c r="K25" i="42"/>
  <c r="I40" i="42"/>
  <c r="G40" i="42"/>
  <c r="G30" i="42"/>
  <c r="F30" i="42"/>
  <c r="L35" i="42"/>
  <c r="G35" i="42"/>
  <c r="N24" i="42"/>
  <c r="N29" i="42" s="1"/>
  <c r="N23" i="42"/>
  <c r="N28" i="42" s="1"/>
  <c r="N33" i="42" s="1"/>
  <c r="N50" i="43"/>
  <c r="F51" i="43"/>
  <c r="F26" i="39"/>
  <c r="N25" i="39"/>
  <c r="AB26" i="26"/>
  <c r="L34" i="40"/>
  <c r="L29" i="40"/>
  <c r="L50" i="40"/>
  <c r="J29" i="40"/>
  <c r="I29" i="40"/>
  <c r="H50" i="40"/>
  <c r="J50" i="40"/>
  <c r="H49" i="40"/>
  <c r="J34" i="40"/>
  <c r="L49" i="40"/>
  <c r="J39" i="40"/>
  <c r="H24" i="40"/>
  <c r="F50" i="40"/>
  <c r="G25" i="40"/>
  <c r="K29" i="40"/>
  <c r="I39" i="40"/>
  <c r="L44" i="40"/>
  <c r="K49" i="40"/>
  <c r="H34" i="40"/>
  <c r="W18" i="40"/>
  <c r="F39" i="40"/>
  <c r="H44" i="40"/>
  <c r="K39" i="40"/>
  <c r="G50" i="40"/>
  <c r="H39" i="40"/>
  <c r="G29" i="40"/>
  <c r="F25" i="40"/>
  <c r="I49" i="40"/>
  <c r="K24" i="40"/>
  <c r="L24" i="40"/>
  <c r="I50" i="40"/>
  <c r="J44" i="40"/>
  <c r="J49" i="40"/>
  <c r="F34" i="40"/>
  <c r="G39" i="40"/>
  <c r="I44" i="40"/>
  <c r="I34" i="40"/>
  <c r="K34" i="40"/>
  <c r="G34" i="40"/>
  <c r="F44" i="40"/>
  <c r="F49" i="40"/>
  <c r="G44" i="40"/>
  <c r="K44" i="40"/>
  <c r="H25" i="40"/>
  <c r="K50" i="40"/>
  <c r="F29" i="40"/>
  <c r="H29" i="40"/>
  <c r="L45" i="40"/>
  <c r="L39" i="40"/>
  <c r="I24" i="40"/>
  <c r="J24" i="40"/>
  <c r="F24" i="40"/>
  <c r="G49" i="40"/>
  <c r="G24" i="40"/>
  <c r="Y18" i="40"/>
  <c r="Y20" i="40" s="1"/>
  <c r="Z18" i="40"/>
  <c r="Z19" i="40" s="1"/>
  <c r="AC19" i="40" s="1"/>
  <c r="I40" i="40"/>
  <c r="H45" i="40"/>
  <c r="L40" i="40"/>
  <c r="I30" i="40"/>
  <c r="F35" i="40"/>
  <c r="L30" i="40"/>
  <c r="G30" i="40"/>
  <c r="J25" i="40"/>
  <c r="G40" i="40"/>
  <c r="J30" i="40"/>
  <c r="I35" i="40"/>
  <c r="H40" i="40"/>
  <c r="F30" i="40"/>
  <c r="J40" i="40"/>
  <c r="J35" i="40"/>
  <c r="J45" i="40"/>
  <c r="L25" i="40"/>
  <c r="F45" i="40"/>
  <c r="K35" i="40"/>
  <c r="G45" i="40"/>
  <c r="I25" i="40"/>
  <c r="L35" i="40"/>
  <c r="H35" i="40"/>
  <c r="K25" i="40"/>
  <c r="H30" i="40"/>
  <c r="K45" i="40"/>
  <c r="K30" i="40"/>
  <c r="G35" i="40"/>
  <c r="F40" i="40"/>
  <c r="I45" i="40"/>
  <c r="K40" i="40"/>
  <c r="N23" i="40"/>
  <c r="N28" i="40" s="1"/>
  <c r="N24" i="40"/>
  <c r="N29" i="40" s="1"/>
  <c r="N34" i="40" s="1"/>
  <c r="N39" i="40" s="1"/>
  <c r="X34" i="44"/>
  <c r="AD33" i="44"/>
  <c r="AE33" i="44" s="1"/>
  <c r="Y33" i="44"/>
  <c r="Z33" i="44"/>
  <c r="AC33" i="44" s="1"/>
  <c r="F51" i="42"/>
  <c r="N50" i="42"/>
  <c r="N35" i="43"/>
  <c r="F36" i="43"/>
  <c r="F51" i="39"/>
  <c r="N50" i="39"/>
  <c r="AC25" i="37"/>
  <c r="X21" i="43"/>
  <c r="AD20" i="43"/>
  <c r="AE20" i="43" s="1"/>
  <c r="N50" i="40"/>
  <c r="F51" i="40"/>
  <c r="N30" i="39"/>
  <c r="F31" i="39"/>
  <c r="AC26" i="26"/>
  <c r="X30" i="46"/>
  <c r="AD29" i="46"/>
  <c r="AE29" i="46" s="1"/>
  <c r="Y29" i="46"/>
  <c r="AB29" i="46" s="1"/>
  <c r="Z29" i="46"/>
  <c r="X27" i="37"/>
  <c r="AD26" i="37"/>
  <c r="AE26" i="37" s="1"/>
  <c r="Y26" i="37"/>
  <c r="AB26" i="37" s="1"/>
  <c r="Z26" i="37"/>
  <c r="N25" i="42"/>
  <c r="F26" i="42"/>
  <c r="N45" i="41"/>
  <c r="F46" i="41"/>
  <c r="AD20" i="40"/>
  <c r="X21" i="40"/>
  <c r="F36" i="41"/>
  <c r="N35" i="41"/>
  <c r="F26" i="43"/>
  <c r="N25" i="43"/>
  <c r="H24" i="43"/>
  <c r="K49" i="43"/>
  <c r="L39" i="43"/>
  <c r="F44" i="43"/>
  <c r="I24" i="43"/>
  <c r="I29" i="43"/>
  <c r="H50" i="43"/>
  <c r="J50" i="43"/>
  <c r="G24" i="43"/>
  <c r="J39" i="43"/>
  <c r="G50" i="43"/>
  <c r="K39" i="43"/>
  <c r="I49" i="43"/>
  <c r="L50" i="43"/>
  <c r="K29" i="43"/>
  <c r="L29" i="43"/>
  <c r="J44" i="43"/>
  <c r="F49" i="43"/>
  <c r="G49" i="43"/>
  <c r="H44" i="43"/>
  <c r="K50" i="43"/>
  <c r="F39" i="43"/>
  <c r="H49" i="43"/>
  <c r="G25" i="43"/>
  <c r="J29" i="43"/>
  <c r="K24" i="43"/>
  <c r="I34" i="43"/>
  <c r="G39" i="43"/>
  <c r="F29" i="43"/>
  <c r="L24" i="43"/>
  <c r="K34" i="43"/>
  <c r="W18" i="43"/>
  <c r="H25" i="43"/>
  <c r="L45" i="43"/>
  <c r="H34" i="43"/>
  <c r="I39" i="43"/>
  <c r="K44" i="43"/>
  <c r="H29" i="43"/>
  <c r="J34" i="43"/>
  <c r="H39" i="43"/>
  <c r="L44" i="43"/>
  <c r="G29" i="43"/>
  <c r="G44" i="43"/>
  <c r="L34" i="43"/>
  <c r="I44" i="43"/>
  <c r="F50" i="43"/>
  <c r="G34" i="43"/>
  <c r="I50" i="43"/>
  <c r="J49" i="43"/>
  <c r="J24" i="43"/>
  <c r="L49" i="43"/>
  <c r="F34" i="43"/>
  <c r="F24" i="43"/>
  <c r="F25" i="43"/>
  <c r="Y18" i="43"/>
  <c r="Y20" i="43" s="1"/>
  <c r="Z18" i="43"/>
  <c r="Z19" i="43" s="1"/>
  <c r="AC19" i="43" s="1"/>
  <c r="G45" i="43"/>
  <c r="K35" i="43"/>
  <c r="L30" i="43"/>
  <c r="L25" i="43"/>
  <c r="J25" i="43"/>
  <c r="F30" i="43"/>
  <c r="L40" i="43"/>
  <c r="J35" i="43"/>
  <c r="K40" i="43"/>
  <c r="J40" i="43"/>
  <c r="F40" i="43"/>
  <c r="K25" i="43"/>
  <c r="H35" i="43"/>
  <c r="I25" i="43"/>
  <c r="F35" i="43"/>
  <c r="H30" i="43"/>
  <c r="H40" i="43"/>
  <c r="F45" i="43"/>
  <c r="J30" i="43"/>
  <c r="I30" i="43"/>
  <c r="L35" i="43"/>
  <c r="I40" i="43"/>
  <c r="G30" i="43"/>
  <c r="G40" i="43"/>
  <c r="K30" i="43"/>
  <c r="I45" i="43"/>
  <c r="I35" i="43"/>
  <c r="G35" i="43"/>
  <c r="H45" i="43"/>
  <c r="K45" i="43"/>
  <c r="J45" i="43"/>
  <c r="N23" i="43"/>
  <c r="N28" i="43" s="1"/>
  <c r="N24" i="43"/>
  <c r="N29" i="43" s="1"/>
  <c r="N34" i="43" s="1"/>
  <c r="F31" i="42"/>
  <c r="N30" i="42"/>
  <c r="AE20" i="40"/>
  <c r="X28" i="47"/>
  <c r="AD27" i="47"/>
  <c r="AE27" i="47" s="1"/>
  <c r="Y27" i="47"/>
  <c r="AB27" i="47" s="1"/>
  <c r="Z27" i="47"/>
  <c r="L29" i="41"/>
  <c r="H24" i="41"/>
  <c r="L24" i="41"/>
  <c r="G50" i="41"/>
  <c r="H39" i="41"/>
  <c r="K24" i="41"/>
  <c r="F29" i="41"/>
  <c r="G39" i="41"/>
  <c r="I25" i="41"/>
  <c r="F24" i="41"/>
  <c r="L49" i="41"/>
  <c r="F34" i="41"/>
  <c r="J49" i="41"/>
  <c r="J44" i="41"/>
  <c r="G49" i="41"/>
  <c r="H44" i="41"/>
  <c r="F25" i="41"/>
  <c r="J50" i="41"/>
  <c r="G44" i="41"/>
  <c r="I50" i="41"/>
  <c r="G34" i="41"/>
  <c r="I34" i="41"/>
  <c r="H49" i="41"/>
  <c r="G29" i="41"/>
  <c r="F44" i="41"/>
  <c r="L44" i="41"/>
  <c r="F39" i="41"/>
  <c r="I44" i="41"/>
  <c r="L34" i="41"/>
  <c r="G24" i="41"/>
  <c r="I49" i="41"/>
  <c r="L50" i="41"/>
  <c r="I39" i="41"/>
  <c r="W18" i="41"/>
  <c r="H29" i="41"/>
  <c r="H50" i="41"/>
  <c r="I29" i="41"/>
  <c r="J34" i="41"/>
  <c r="K49" i="41"/>
  <c r="F49" i="41"/>
  <c r="G25" i="41"/>
  <c r="K29" i="41"/>
  <c r="J29" i="41"/>
  <c r="J24" i="41"/>
  <c r="L39" i="41"/>
  <c r="I24" i="41"/>
  <c r="K44" i="41"/>
  <c r="K39" i="41"/>
  <c r="K34" i="41"/>
  <c r="J39" i="41"/>
  <c r="K50" i="41"/>
  <c r="H25" i="41"/>
  <c r="K25" i="41"/>
  <c r="J25" i="41"/>
  <c r="H34" i="41"/>
  <c r="Y18" i="41"/>
  <c r="Y20" i="41" s="1"/>
  <c r="Z18" i="41"/>
  <c r="Z19" i="41" s="1"/>
  <c r="AC19" i="41" s="1"/>
  <c r="L40" i="41"/>
  <c r="F40" i="41"/>
  <c r="G40" i="41"/>
  <c r="H35" i="41"/>
  <c r="G35" i="41"/>
  <c r="L30" i="41"/>
  <c r="H45" i="41"/>
  <c r="K45" i="41"/>
  <c r="I40" i="41"/>
  <c r="F35" i="41"/>
  <c r="K35" i="41"/>
  <c r="F30" i="41"/>
  <c r="G45" i="41"/>
  <c r="J45" i="41"/>
  <c r="K30" i="41"/>
  <c r="J30" i="41"/>
  <c r="I30" i="41"/>
  <c r="F50" i="41"/>
  <c r="J35" i="41"/>
  <c r="H30" i="41"/>
  <c r="G30" i="41"/>
  <c r="L25" i="41"/>
  <c r="I45" i="41"/>
  <c r="F45" i="41"/>
  <c r="K40" i="41"/>
  <c r="L45" i="41"/>
  <c r="J40" i="41"/>
  <c r="L35" i="41"/>
  <c r="I35" i="41"/>
  <c r="H40" i="41"/>
  <c r="N23" i="41"/>
  <c r="N24" i="41"/>
  <c r="N29" i="41" s="1"/>
  <c r="N34" i="41" s="1"/>
  <c r="F36" i="42"/>
  <c r="N35" i="42"/>
  <c r="X31" i="45"/>
  <c r="AD30" i="45"/>
  <c r="AE30" i="45" s="1"/>
  <c r="Y30" i="45"/>
  <c r="Z30" i="45"/>
  <c r="N30" i="43"/>
  <c r="F31" i="43"/>
  <c r="F46" i="39"/>
  <c r="N45" i="39"/>
  <c r="F31" i="41"/>
  <c r="N30" i="41"/>
  <c r="N45" i="40"/>
  <c r="F46" i="40"/>
  <c r="X21" i="42"/>
  <c r="AD20" i="42"/>
  <c r="AE20" i="42" s="1"/>
  <c r="N25" i="40"/>
  <c r="F26" i="40"/>
  <c r="AA32" i="44"/>
  <c r="N45" i="42"/>
  <c r="F46" i="42"/>
  <c r="N45" i="43"/>
  <c r="F46" i="43"/>
  <c r="X21" i="39"/>
  <c r="AD20" i="39"/>
  <c r="AE20" i="39" s="1"/>
  <c r="F36" i="39"/>
  <c r="N35" i="39"/>
  <c r="X25" i="38"/>
  <c r="AD24" i="38"/>
  <c r="AE24" i="38" s="1"/>
  <c r="Y24" i="38"/>
  <c r="Z24" i="38"/>
  <c r="N30" i="40"/>
  <c r="F31" i="40"/>
  <c r="X28" i="26"/>
  <c r="AD27" i="26"/>
  <c r="AE27" i="26" s="1"/>
  <c r="Y27" i="26"/>
  <c r="Z27" i="26"/>
  <c r="N25" i="41"/>
  <c r="F26" i="41"/>
  <c r="N50" i="41"/>
  <c r="F51" i="41"/>
  <c r="F36" i="40"/>
  <c r="N35" i="40"/>
  <c r="AC29" i="45"/>
  <c r="I49" i="39"/>
  <c r="H39" i="39"/>
  <c r="K45" i="39"/>
  <c r="I39" i="39"/>
  <c r="L49" i="39"/>
  <c r="I34" i="39"/>
  <c r="L39" i="39"/>
  <c r="F49" i="39"/>
  <c r="L45" i="39"/>
  <c r="I29" i="39"/>
  <c r="G44" i="39"/>
  <c r="K49" i="39"/>
  <c r="I24" i="39"/>
  <c r="G29" i="39"/>
  <c r="K50" i="39"/>
  <c r="L44" i="39"/>
  <c r="F24" i="39"/>
  <c r="L29" i="39"/>
  <c r="G50" i="39"/>
  <c r="J24" i="39"/>
  <c r="G34" i="39"/>
  <c r="I45" i="39"/>
  <c r="F39" i="39"/>
  <c r="H49" i="39"/>
  <c r="F29" i="39"/>
  <c r="K34" i="39"/>
  <c r="F50" i="39"/>
  <c r="K24" i="39"/>
  <c r="I44" i="39"/>
  <c r="L24" i="39"/>
  <c r="H44" i="39"/>
  <c r="J45" i="39"/>
  <c r="G49" i="39"/>
  <c r="K29" i="39"/>
  <c r="G24" i="39"/>
  <c r="F34" i="39"/>
  <c r="H24" i="39"/>
  <c r="J44" i="39"/>
  <c r="K44" i="39"/>
  <c r="H34" i="39"/>
  <c r="J29" i="39"/>
  <c r="J34" i="39"/>
  <c r="W18" i="39"/>
  <c r="G39" i="39"/>
  <c r="K39" i="39"/>
  <c r="H29" i="39"/>
  <c r="J50" i="39"/>
  <c r="J49" i="39"/>
  <c r="L50" i="39"/>
  <c r="F25" i="39"/>
  <c r="F44" i="39"/>
  <c r="L34" i="39"/>
  <c r="J39" i="39"/>
  <c r="H50" i="39"/>
  <c r="I50" i="39"/>
  <c r="Y18" i="39"/>
  <c r="Y20" i="39" s="1"/>
  <c r="Z18" i="39"/>
  <c r="Z19" i="39" s="1"/>
  <c r="AC19" i="39" s="1"/>
  <c r="K30" i="39"/>
  <c r="L30" i="39"/>
  <c r="H45" i="39"/>
  <c r="L35" i="39"/>
  <c r="G25" i="39"/>
  <c r="I35" i="39"/>
  <c r="F30" i="39"/>
  <c r="G30" i="39"/>
  <c r="J25" i="39"/>
  <c r="I40" i="39"/>
  <c r="F45" i="39"/>
  <c r="H30" i="39"/>
  <c r="F40" i="39"/>
  <c r="G35" i="39"/>
  <c r="G40" i="39"/>
  <c r="F35" i="39"/>
  <c r="I25" i="39"/>
  <c r="H40" i="39"/>
  <c r="K40" i="39"/>
  <c r="J30" i="39"/>
  <c r="I30" i="39"/>
  <c r="H35" i="39"/>
  <c r="J35" i="39"/>
  <c r="H25" i="39"/>
  <c r="K25" i="39"/>
  <c r="K35" i="39"/>
  <c r="L25" i="39"/>
  <c r="G45" i="39"/>
  <c r="J40" i="39"/>
  <c r="L40" i="39"/>
  <c r="N23" i="39"/>
  <c r="N28" i="39" s="1"/>
  <c r="N24" i="39"/>
  <c r="N29" i="39" s="1"/>
  <c r="N34" i="39" s="1"/>
  <c r="N49" i="44"/>
  <c r="P49" i="44" s="1"/>
  <c r="R49" i="44" s="1"/>
  <c r="N43" i="45"/>
  <c r="N48" i="45" s="1"/>
  <c r="N43" i="26"/>
  <c r="N48" i="26" s="1"/>
  <c r="N46" i="44"/>
  <c r="O46" i="44" s="1"/>
  <c r="N46" i="47"/>
  <c r="O46" i="47" s="1"/>
  <c r="N48" i="47"/>
  <c r="P48" i="47" s="1"/>
  <c r="R48" i="47" s="1"/>
  <c r="N44" i="26"/>
  <c r="N49" i="26" s="1"/>
  <c r="N48" i="44"/>
  <c r="N49" i="47"/>
  <c r="N44" i="45"/>
  <c r="N49" i="45" s="1"/>
  <c r="P49" i="45" s="1"/>
  <c r="R49" i="45" s="1"/>
  <c r="N41" i="45"/>
  <c r="O41" i="45" s="1"/>
  <c r="N44" i="46"/>
  <c r="N49" i="46" s="1"/>
  <c r="V67" i="16"/>
  <c r="Z66" i="16"/>
  <c r="N41" i="38"/>
  <c r="O41" i="38" s="1"/>
  <c r="N43" i="37"/>
  <c r="X61" i="21"/>
  <c r="N41" i="37"/>
  <c r="O41" i="37" s="1"/>
  <c r="N41" i="26"/>
  <c r="O41" i="26" s="1"/>
  <c r="N44" i="38"/>
  <c r="Y92" i="21"/>
  <c r="N41" i="46"/>
  <c r="O41" i="46" s="1"/>
  <c r="N43" i="38"/>
  <c r="X92" i="21"/>
  <c r="N44" i="37"/>
  <c r="N49" i="37" s="1"/>
  <c r="Y61" i="21"/>
  <c r="N43" i="46"/>
  <c r="AB30" i="45" l="1"/>
  <c r="AB33" i="44"/>
  <c r="Z20" i="42"/>
  <c r="AC20" i="42" s="1"/>
  <c r="AB24" i="38"/>
  <c r="AA27" i="47"/>
  <c r="AA29" i="46"/>
  <c r="F20" i="43"/>
  <c r="N31" i="40"/>
  <c r="O31" i="40" s="1"/>
  <c r="F20" i="39"/>
  <c r="Z20" i="41"/>
  <c r="AA20" i="41" s="1"/>
  <c r="AA30" i="45"/>
  <c r="AA24" i="38"/>
  <c r="Z20" i="39"/>
  <c r="AA20" i="39" s="1"/>
  <c r="F20" i="41"/>
  <c r="AC27" i="47"/>
  <c r="Z20" i="40"/>
  <c r="AA20" i="40" s="1"/>
  <c r="N34" i="42"/>
  <c r="N39" i="42" s="1"/>
  <c r="N44" i="42" s="1"/>
  <c r="N49" i="42" s="1"/>
  <c r="AA26" i="37"/>
  <c r="F20" i="40"/>
  <c r="F20" i="42"/>
  <c r="AB27" i="26"/>
  <c r="N44" i="40"/>
  <c r="N49" i="40" s="1"/>
  <c r="AC29" i="46"/>
  <c r="AE31" i="45"/>
  <c r="Y19" i="41"/>
  <c r="F21" i="41"/>
  <c r="AA18" i="41"/>
  <c r="AD34" i="44"/>
  <c r="AE34" i="44" s="1"/>
  <c r="X35" i="44"/>
  <c r="Y34" i="44"/>
  <c r="Z34" i="44"/>
  <c r="AC30" i="45"/>
  <c r="AC24" i="38"/>
  <c r="Z20" i="43"/>
  <c r="AA20" i="43" s="1"/>
  <c r="N33" i="40"/>
  <c r="N36" i="40" s="1"/>
  <c r="O36" i="40" s="1"/>
  <c r="X22" i="43"/>
  <c r="AD21" i="43"/>
  <c r="AE21" i="43" s="1"/>
  <c r="Y21" i="43"/>
  <c r="Z21" i="43"/>
  <c r="AD27" i="37"/>
  <c r="AE27" i="37" s="1"/>
  <c r="X28" i="37"/>
  <c r="Y27" i="37"/>
  <c r="AB27" i="37" s="1"/>
  <c r="Z27" i="37"/>
  <c r="N26" i="40"/>
  <c r="O26" i="40" s="1"/>
  <c r="N33" i="43"/>
  <c r="N36" i="43" s="1"/>
  <c r="O36" i="43" s="1"/>
  <c r="N31" i="43"/>
  <c r="O31" i="43" s="1"/>
  <c r="N33" i="39"/>
  <c r="N31" i="39"/>
  <c r="O31" i="39" s="1"/>
  <c r="AD21" i="40"/>
  <c r="X22" i="40"/>
  <c r="Y21" i="40"/>
  <c r="Z21" i="40"/>
  <c r="Y19" i="40"/>
  <c r="F21" i="40"/>
  <c r="AA18" i="40"/>
  <c r="N26" i="42"/>
  <c r="O26" i="42" s="1"/>
  <c r="N39" i="43"/>
  <c r="N44" i="43" s="1"/>
  <c r="N49" i="43" s="1"/>
  <c r="P49" i="43" s="1"/>
  <c r="N26" i="43"/>
  <c r="O26" i="43" s="1"/>
  <c r="AD21" i="41"/>
  <c r="AE21" i="41" s="1"/>
  <c r="X22" i="41"/>
  <c r="Y21" i="41"/>
  <c r="Z21" i="41"/>
  <c r="X22" i="42"/>
  <c r="AD21" i="42"/>
  <c r="AE21" i="42" s="1"/>
  <c r="Y21" i="42"/>
  <c r="Z21" i="42"/>
  <c r="N31" i="42"/>
  <c r="O31" i="42" s="1"/>
  <c r="F21" i="43"/>
  <c r="Y19" i="43"/>
  <c r="AA18" i="43"/>
  <c r="N26" i="39"/>
  <c r="O26" i="39" s="1"/>
  <c r="N39" i="41"/>
  <c r="N44" i="41" s="1"/>
  <c r="N49" i="41" s="1"/>
  <c r="P49" i="41" s="1"/>
  <c r="F21" i="39"/>
  <c r="Y19" i="39"/>
  <c r="AA18" i="39"/>
  <c r="AA27" i="26"/>
  <c r="P50" i="41"/>
  <c r="AC26" i="37"/>
  <c r="AD30" i="46"/>
  <c r="AE30" i="46" s="1"/>
  <c r="X31" i="46"/>
  <c r="Y30" i="46"/>
  <c r="AB30" i="46" s="1"/>
  <c r="Z30" i="46"/>
  <c r="N26" i="41"/>
  <c r="O26" i="41" s="1"/>
  <c r="AD25" i="38"/>
  <c r="AE25" i="38" s="1"/>
  <c r="X26" i="38"/>
  <c r="Y25" i="38"/>
  <c r="Z25" i="38"/>
  <c r="AD31" i="45"/>
  <c r="X32" i="45"/>
  <c r="Y31" i="45"/>
  <c r="AB31" i="45" s="1"/>
  <c r="Z31" i="45"/>
  <c r="N39" i="39"/>
  <c r="N44" i="39" s="1"/>
  <c r="N49" i="39" s="1"/>
  <c r="X22" i="39"/>
  <c r="AD21" i="39"/>
  <c r="AE21" i="39" s="1"/>
  <c r="Y21" i="39"/>
  <c r="Z21" i="39"/>
  <c r="X29" i="47"/>
  <c r="AD28" i="47"/>
  <c r="AE28" i="47" s="1"/>
  <c r="Y28" i="47"/>
  <c r="AB28" i="47" s="1"/>
  <c r="Z28" i="47"/>
  <c r="AC27" i="26"/>
  <c r="F21" i="42"/>
  <c r="Y19" i="42"/>
  <c r="AA18" i="42"/>
  <c r="AD28" i="26"/>
  <c r="AE28" i="26" s="1"/>
  <c r="X29" i="26"/>
  <c r="Y28" i="26"/>
  <c r="Z28" i="26"/>
  <c r="AE21" i="40"/>
  <c r="N38" i="42"/>
  <c r="N28" i="41"/>
  <c r="P50" i="42"/>
  <c r="AA33" i="44"/>
  <c r="P50" i="40"/>
  <c r="P50" i="43"/>
  <c r="P50" i="39"/>
  <c r="N51" i="44"/>
  <c r="O51" i="44" s="1"/>
  <c r="N46" i="26"/>
  <c r="O46" i="26" s="1"/>
  <c r="N51" i="47"/>
  <c r="O51" i="47" s="1"/>
  <c r="N49" i="38"/>
  <c r="P49" i="38" s="1"/>
  <c r="R49" i="38" s="1"/>
  <c r="N51" i="26"/>
  <c r="O51" i="26" s="1"/>
  <c r="N46" i="38"/>
  <c r="O46" i="38" s="1"/>
  <c r="P49" i="26"/>
  <c r="R49" i="26" s="1"/>
  <c r="N51" i="45"/>
  <c r="O51" i="45" s="1"/>
  <c r="P48" i="44"/>
  <c r="R48" i="44" s="1"/>
  <c r="P48" i="26"/>
  <c r="R48" i="26" s="1"/>
  <c r="N46" i="45"/>
  <c r="O46" i="45" s="1"/>
  <c r="P49" i="46"/>
  <c r="R49" i="46" s="1"/>
  <c r="P49" i="47"/>
  <c r="R49" i="47" s="1"/>
  <c r="N48" i="38"/>
  <c r="N46" i="46"/>
  <c r="O46" i="46" s="1"/>
  <c r="N48" i="46"/>
  <c r="N51" i="46" s="1"/>
  <c r="O51" i="46" s="1"/>
  <c r="N46" i="37"/>
  <c r="O46" i="37" s="1"/>
  <c r="N48" i="37"/>
  <c r="P48" i="45"/>
  <c r="R48" i="45" s="1"/>
  <c r="V68" i="16"/>
  <c r="Z67" i="16"/>
  <c r="P49" i="37"/>
  <c r="R49" i="37" s="1"/>
  <c r="AA34" i="44" l="1"/>
  <c r="AB34" i="44"/>
  <c r="AA20" i="42"/>
  <c r="AB25" i="38"/>
  <c r="AB28" i="26"/>
  <c r="AC20" i="41"/>
  <c r="AC21" i="41" s="1"/>
  <c r="AC21" i="42"/>
  <c r="AA28" i="26"/>
  <c r="R49" i="43"/>
  <c r="AA25" i="38"/>
  <c r="R49" i="41"/>
  <c r="N36" i="42"/>
  <c r="O36" i="42" s="1"/>
  <c r="AC20" i="40"/>
  <c r="AC21" i="40" s="1"/>
  <c r="AC28" i="47"/>
  <c r="P49" i="40"/>
  <c r="R49" i="40" s="1"/>
  <c r="AC27" i="37"/>
  <c r="AA21" i="41"/>
  <c r="AC25" i="38"/>
  <c r="AC20" i="39"/>
  <c r="AC21" i="39" s="1"/>
  <c r="AA31" i="45"/>
  <c r="AA21" i="39"/>
  <c r="AA28" i="47"/>
  <c r="P49" i="39"/>
  <c r="R49" i="39" s="1"/>
  <c r="AC31" i="45"/>
  <c r="AA30" i="46"/>
  <c r="AA21" i="42"/>
  <c r="AE22" i="43"/>
  <c r="X30" i="47"/>
  <c r="AD29" i="47"/>
  <c r="AE29" i="47" s="1"/>
  <c r="Z29" i="47"/>
  <c r="Y29" i="47"/>
  <c r="AB29" i="47" s="1"/>
  <c r="N41" i="42"/>
  <c r="O41" i="42" s="1"/>
  <c r="N43" i="42"/>
  <c r="AC20" i="43"/>
  <c r="AC21" i="43" s="1"/>
  <c r="AA27" i="37"/>
  <c r="X23" i="39"/>
  <c r="AD22" i="39"/>
  <c r="AE22" i="39" s="1"/>
  <c r="Z22" i="39"/>
  <c r="N38" i="40"/>
  <c r="AD35" i="44"/>
  <c r="AE35" i="44" s="1"/>
  <c r="X36" i="44"/>
  <c r="Y35" i="44"/>
  <c r="Z35" i="44"/>
  <c r="AC34" i="44"/>
  <c r="X33" i="45"/>
  <c r="AD32" i="45"/>
  <c r="AE32" i="45" s="1"/>
  <c r="Y32" i="45"/>
  <c r="AB32" i="45" s="1"/>
  <c r="Z32" i="45"/>
  <c r="X23" i="42"/>
  <c r="AD22" i="42"/>
  <c r="AE22" i="42" s="1"/>
  <c r="Y22" i="42"/>
  <c r="Z22" i="42"/>
  <c r="AA21" i="40"/>
  <c r="X30" i="26"/>
  <c r="AD29" i="26"/>
  <c r="AE29" i="26" s="1"/>
  <c r="Y29" i="26"/>
  <c r="Z29" i="26"/>
  <c r="X32" i="46"/>
  <c r="AD31" i="46"/>
  <c r="AE31" i="46" s="1"/>
  <c r="Y31" i="46"/>
  <c r="AB31" i="46" s="1"/>
  <c r="Z31" i="46"/>
  <c r="AC28" i="26"/>
  <c r="AB19" i="39"/>
  <c r="AB20" i="39" s="1"/>
  <c r="AB21" i="39" s="1"/>
  <c r="AA19" i="39"/>
  <c r="X23" i="43"/>
  <c r="AD22" i="43"/>
  <c r="Y22" i="43"/>
  <c r="Z22" i="43"/>
  <c r="AC30" i="46"/>
  <c r="X23" i="40"/>
  <c r="AD22" i="40"/>
  <c r="AE22" i="40" s="1"/>
  <c r="Y22" i="40"/>
  <c r="Z22" i="40"/>
  <c r="AB19" i="41"/>
  <c r="AB20" i="41" s="1"/>
  <c r="AB21" i="41" s="1"/>
  <c r="AA19" i="41"/>
  <c r="N38" i="43"/>
  <c r="N43" i="43" s="1"/>
  <c r="X27" i="38"/>
  <c r="AD26" i="38"/>
  <c r="AE26" i="38" s="1"/>
  <c r="Y26" i="38"/>
  <c r="Z26" i="38"/>
  <c r="N36" i="39"/>
  <c r="O36" i="39" s="1"/>
  <c r="N38" i="39"/>
  <c r="N43" i="39" s="1"/>
  <c r="N46" i="39" s="1"/>
  <c r="O46" i="39" s="1"/>
  <c r="N31" i="41"/>
  <c r="O31" i="41" s="1"/>
  <c r="N33" i="41"/>
  <c r="N36" i="41" s="1"/>
  <c r="O36" i="41" s="1"/>
  <c r="AB19" i="43"/>
  <c r="AB20" i="43" s="1"/>
  <c r="AB21" i="43" s="1"/>
  <c r="AA19" i="43"/>
  <c r="AB19" i="40"/>
  <c r="AB20" i="40" s="1"/>
  <c r="AB21" i="40" s="1"/>
  <c r="AA19" i="40"/>
  <c r="AB19" i="42"/>
  <c r="AB20" i="42" s="1"/>
  <c r="AB21" i="42" s="1"/>
  <c r="AA19" i="42"/>
  <c r="AD28" i="37"/>
  <c r="AE28" i="37" s="1"/>
  <c r="X29" i="37"/>
  <c r="Y28" i="37"/>
  <c r="AB28" i="37" s="1"/>
  <c r="Z28" i="37"/>
  <c r="Y22" i="39"/>
  <c r="AD22" i="41"/>
  <c r="AE22" i="41" s="1"/>
  <c r="X23" i="41"/>
  <c r="Y22" i="41"/>
  <c r="Z22" i="41"/>
  <c r="AA21" i="43"/>
  <c r="N51" i="38"/>
  <c r="O51" i="38" s="1"/>
  <c r="P49" i="42"/>
  <c r="R49" i="42" s="1"/>
  <c r="P48" i="38"/>
  <c r="R48" i="38" s="1"/>
  <c r="P48" i="46"/>
  <c r="R48" i="46" s="1"/>
  <c r="V69" i="16"/>
  <c r="Z68" i="16"/>
  <c r="N51" i="37"/>
  <c r="O51" i="37" s="1"/>
  <c r="P48" i="37"/>
  <c r="R48" i="37" s="1"/>
  <c r="AB35" i="44" l="1"/>
  <c r="AB26" i="38"/>
  <c r="AB29" i="26"/>
  <c r="AA22" i="42"/>
  <c r="AA35" i="44"/>
  <c r="AC26" i="38"/>
  <c r="AC28" i="37"/>
  <c r="AB22" i="41"/>
  <c r="AA22" i="41"/>
  <c r="AB22" i="43"/>
  <c r="AA29" i="26"/>
  <c r="AA22" i="43"/>
  <c r="N38" i="41"/>
  <c r="N41" i="41" s="1"/>
  <c r="O41" i="41" s="1"/>
  <c r="AA31" i="46"/>
  <c r="AB22" i="40"/>
  <c r="AA22" i="40"/>
  <c r="AA26" i="38"/>
  <c r="AA22" i="39"/>
  <c r="AB22" i="39"/>
  <c r="AA32" i="45"/>
  <c r="AC29" i="26"/>
  <c r="AC22" i="43"/>
  <c r="AB22" i="42"/>
  <c r="N41" i="39"/>
  <c r="O41" i="39" s="1"/>
  <c r="AE33" i="45"/>
  <c r="N46" i="43"/>
  <c r="O46" i="43" s="1"/>
  <c r="N48" i="43"/>
  <c r="N51" i="43" s="1"/>
  <c r="O51" i="43" s="1"/>
  <c r="AC22" i="39"/>
  <c r="X24" i="41"/>
  <c r="AD23" i="41"/>
  <c r="AE23" i="41" s="1"/>
  <c r="Y23" i="41"/>
  <c r="Z23" i="41"/>
  <c r="AC32" i="45"/>
  <c r="AE23" i="43"/>
  <c r="X31" i="47"/>
  <c r="AD30" i="47"/>
  <c r="AE30" i="47" s="1"/>
  <c r="Y30" i="47"/>
  <c r="AB30" i="47" s="1"/>
  <c r="Z30" i="47"/>
  <c r="AE23" i="40"/>
  <c r="AA28" i="37"/>
  <c r="X33" i="46"/>
  <c r="AD32" i="46"/>
  <c r="AE32" i="46" s="1"/>
  <c r="Y32" i="46"/>
  <c r="AB32" i="46" s="1"/>
  <c r="Z32" i="46"/>
  <c r="AC35" i="44"/>
  <c r="N41" i="43"/>
  <c r="O41" i="43" s="1"/>
  <c r="AA29" i="47"/>
  <c r="X24" i="42"/>
  <c r="AD23" i="42"/>
  <c r="AE23" i="42" s="1"/>
  <c r="Y23" i="42"/>
  <c r="Z23" i="42"/>
  <c r="AC22" i="40"/>
  <c r="X30" i="37"/>
  <c r="AD29" i="37"/>
  <c r="AE29" i="37" s="1"/>
  <c r="Y29" i="37"/>
  <c r="AB29" i="37" s="1"/>
  <c r="Z29" i="37"/>
  <c r="AC31" i="46"/>
  <c r="AC29" i="47"/>
  <c r="AC22" i="41"/>
  <c r="N48" i="42"/>
  <c r="N46" i="42"/>
  <c r="O46" i="42" s="1"/>
  <c r="AD30" i="26"/>
  <c r="AE30" i="26" s="1"/>
  <c r="X31" i="26"/>
  <c r="Y30" i="26"/>
  <c r="Z30" i="26"/>
  <c r="X24" i="43"/>
  <c r="AD23" i="43"/>
  <c r="Y23" i="43"/>
  <c r="Z23" i="43"/>
  <c r="X24" i="39"/>
  <c r="AD23" i="39"/>
  <c r="AE23" i="39" s="1"/>
  <c r="Y23" i="39"/>
  <c r="Z23" i="39"/>
  <c r="X28" i="38"/>
  <c r="AD27" i="38"/>
  <c r="AE27" i="38" s="1"/>
  <c r="Y27" i="38"/>
  <c r="Z27" i="38"/>
  <c r="AD33" i="45"/>
  <c r="X34" i="45"/>
  <c r="Y33" i="45"/>
  <c r="AB33" i="45" s="1"/>
  <c r="Z33" i="45"/>
  <c r="AD23" i="40"/>
  <c r="X24" i="40"/>
  <c r="Y23" i="40"/>
  <c r="Z23" i="40"/>
  <c r="X37" i="44"/>
  <c r="AD36" i="44"/>
  <c r="AE36" i="44" s="1"/>
  <c r="Y36" i="44"/>
  <c r="Z36" i="44"/>
  <c r="N48" i="39"/>
  <c r="AC22" i="42"/>
  <c r="N41" i="40"/>
  <c r="O41" i="40" s="1"/>
  <c r="N43" i="40"/>
  <c r="V70" i="16"/>
  <c r="Z70" i="16" s="1"/>
  <c r="Z69" i="16"/>
  <c r="AB36" i="44" l="1"/>
  <c r="AB27" i="38"/>
  <c r="N43" i="41"/>
  <c r="N46" i="41" s="1"/>
  <c r="O46" i="41" s="1"/>
  <c r="AA23" i="39"/>
  <c r="AB23" i="41"/>
  <c r="AC27" i="38"/>
  <c r="AB30" i="26"/>
  <c r="AA23" i="42"/>
  <c r="AA32" i="46"/>
  <c r="AC29" i="37"/>
  <c r="AB23" i="40"/>
  <c r="AB23" i="43"/>
  <c r="AC23" i="40"/>
  <c r="AB23" i="42"/>
  <c r="AC23" i="43"/>
  <c r="AC23" i="41"/>
  <c r="AA30" i="47"/>
  <c r="AA30" i="26"/>
  <c r="AA23" i="41"/>
  <c r="AB23" i="39"/>
  <c r="AC32" i="46"/>
  <c r="AA23" i="40"/>
  <c r="AC23" i="42"/>
  <c r="AC30" i="26"/>
  <c r="AA33" i="45"/>
  <c r="AA36" i="44"/>
  <c r="AC33" i="45"/>
  <c r="AA29" i="37"/>
  <c r="AE28" i="38"/>
  <c r="AD24" i="39"/>
  <c r="AE24" i="39" s="1"/>
  <c r="X25" i="39"/>
  <c r="Y24" i="39"/>
  <c r="Z24" i="39"/>
  <c r="X38" i="44"/>
  <c r="AD37" i="44"/>
  <c r="AE37" i="44" s="1"/>
  <c r="Y37" i="44"/>
  <c r="Z37" i="44"/>
  <c r="AE24" i="43"/>
  <c r="X25" i="42"/>
  <c r="AD24" i="42"/>
  <c r="AE24" i="42" s="1"/>
  <c r="Y24" i="42"/>
  <c r="Z24" i="42"/>
  <c r="AA23" i="43"/>
  <c r="AC36" i="44"/>
  <c r="AD24" i="43"/>
  <c r="X25" i="43"/>
  <c r="Y24" i="43"/>
  <c r="Z24" i="43"/>
  <c r="AD34" i="45"/>
  <c r="AE34" i="45" s="1"/>
  <c r="X35" i="45"/>
  <c r="Y34" i="45"/>
  <c r="AB34" i="45" s="1"/>
  <c r="Z34" i="45"/>
  <c r="AD24" i="41"/>
  <c r="AE24" i="41" s="1"/>
  <c r="X25" i="41"/>
  <c r="Y24" i="41"/>
  <c r="Z24" i="41"/>
  <c r="P48" i="42"/>
  <c r="R48" i="42" s="1"/>
  <c r="N51" i="42"/>
  <c r="O51" i="42" s="1"/>
  <c r="X34" i="46"/>
  <c r="AD33" i="46"/>
  <c r="AE33" i="46" s="1"/>
  <c r="Y33" i="46"/>
  <c r="AB33" i="46" s="1"/>
  <c r="Z33" i="46"/>
  <c r="N51" i="39"/>
  <c r="O51" i="39" s="1"/>
  <c r="P48" i="39"/>
  <c r="R48" i="39" s="1"/>
  <c r="X29" i="38"/>
  <c r="AD28" i="38"/>
  <c r="Y28" i="38"/>
  <c r="Z28" i="38"/>
  <c r="X32" i="47"/>
  <c r="AD31" i="47"/>
  <c r="AE31" i="47" s="1"/>
  <c r="Y31" i="47"/>
  <c r="AB31" i="47" s="1"/>
  <c r="Z31" i="47"/>
  <c r="P48" i="43"/>
  <c r="R48" i="43" s="1"/>
  <c r="X25" i="40"/>
  <c r="AD24" i="40"/>
  <c r="AE24" i="40" s="1"/>
  <c r="Y24" i="40"/>
  <c r="Z24" i="40"/>
  <c r="AC30" i="47"/>
  <c r="N48" i="40"/>
  <c r="N51" i="40" s="1"/>
  <c r="O51" i="40" s="1"/>
  <c r="N46" i="40"/>
  <c r="O46" i="40" s="1"/>
  <c r="AA27" i="38"/>
  <c r="X32" i="26"/>
  <c r="AD31" i="26"/>
  <c r="AE31" i="26" s="1"/>
  <c r="Y31" i="26"/>
  <c r="Z31" i="26"/>
  <c r="AD30" i="37"/>
  <c r="AE30" i="37" s="1"/>
  <c r="X31" i="37"/>
  <c r="Z30" i="37"/>
  <c r="Y30" i="37"/>
  <c r="AB30" i="37" s="1"/>
  <c r="AC23" i="39"/>
  <c r="AB37" i="44" l="1"/>
  <c r="AB28" i="38"/>
  <c r="N48" i="41"/>
  <c r="N51" i="41" s="1"/>
  <c r="O51" i="41" s="1"/>
  <c r="AB24" i="41"/>
  <c r="AB31" i="26"/>
  <c r="AC30" i="37"/>
  <c r="AB24" i="43"/>
  <c r="AC24" i="43"/>
  <c r="AA31" i="47"/>
  <c r="AA28" i="38"/>
  <c r="AC24" i="41"/>
  <c r="AA34" i="45"/>
  <c r="AB24" i="40"/>
  <c r="AC24" i="39"/>
  <c r="AB24" i="42"/>
  <c r="AA24" i="42"/>
  <c r="AA31" i="26"/>
  <c r="AB24" i="39"/>
  <c r="AA24" i="40"/>
  <c r="AC31" i="26"/>
  <c r="AC24" i="42"/>
  <c r="AC28" i="38"/>
  <c r="AA33" i="46"/>
  <c r="AA24" i="39"/>
  <c r="AE35" i="45"/>
  <c r="AA30" i="37"/>
  <c r="X32" i="37"/>
  <c r="AD31" i="37"/>
  <c r="AE31" i="37" s="1"/>
  <c r="Y31" i="37"/>
  <c r="AB31" i="37" s="1"/>
  <c r="Z31" i="37"/>
  <c r="X26" i="40"/>
  <c r="AD25" i="40"/>
  <c r="AE25" i="40" s="1"/>
  <c r="Y25" i="40"/>
  <c r="Z25" i="40"/>
  <c r="AA24" i="43"/>
  <c r="AA37" i="44"/>
  <c r="AD34" i="46"/>
  <c r="AE34" i="46" s="1"/>
  <c r="X35" i="46"/>
  <c r="Y34" i="46"/>
  <c r="AB34" i="46" s="1"/>
  <c r="Z34" i="46"/>
  <c r="X36" i="45"/>
  <c r="AD35" i="45"/>
  <c r="Y35" i="45"/>
  <c r="AB35" i="45" s="1"/>
  <c r="Z35" i="45"/>
  <c r="AC33" i="46"/>
  <c r="AD38" i="44"/>
  <c r="AE38" i="44" s="1"/>
  <c r="X39" i="44"/>
  <c r="Y38" i="44"/>
  <c r="Z38" i="44"/>
  <c r="AC37" i="44"/>
  <c r="AA24" i="41"/>
  <c r="AD25" i="39"/>
  <c r="AE25" i="39" s="1"/>
  <c r="X26" i="39"/>
  <c r="Y25" i="39"/>
  <c r="Z25" i="39"/>
  <c r="AC34" i="45"/>
  <c r="AC24" i="40"/>
  <c r="AD32" i="26"/>
  <c r="AE32" i="26" s="1"/>
  <c r="X33" i="26"/>
  <c r="Y32" i="26"/>
  <c r="Z32" i="26"/>
  <c r="AD25" i="42"/>
  <c r="AE25" i="42" s="1"/>
  <c r="X26" i="42"/>
  <c r="Y25" i="42"/>
  <c r="Z25" i="42"/>
  <c r="X26" i="43"/>
  <c r="AD25" i="43"/>
  <c r="AE25" i="43" s="1"/>
  <c r="Z25" i="43"/>
  <c r="Y25" i="43"/>
  <c r="AD32" i="47"/>
  <c r="AE32" i="47" s="1"/>
  <c r="X33" i="47"/>
  <c r="Y32" i="47"/>
  <c r="AB32" i="47" s="1"/>
  <c r="Z32" i="47"/>
  <c r="P48" i="40"/>
  <c r="R48" i="40" s="1"/>
  <c r="X30" i="38"/>
  <c r="AD29" i="38"/>
  <c r="AE29" i="38" s="1"/>
  <c r="Y29" i="38"/>
  <c r="Z29" i="38"/>
  <c r="AC31" i="47"/>
  <c r="X26" i="41"/>
  <c r="AD25" i="41"/>
  <c r="AE25" i="41" s="1"/>
  <c r="Y25" i="41"/>
  <c r="Z25" i="41"/>
  <c r="AB38" i="44" l="1"/>
  <c r="P48" i="41"/>
  <c r="R48" i="41" s="1"/>
  <c r="AB29" i="38"/>
  <c r="AB25" i="41"/>
  <c r="AC25" i="43"/>
  <c r="AB32" i="26"/>
  <c r="AA34" i="46"/>
  <c r="AB25" i="42"/>
  <c r="AA35" i="45"/>
  <c r="AB25" i="43"/>
  <c r="AB25" i="40"/>
  <c r="AA38" i="44"/>
  <c r="AA29" i="38"/>
  <c r="AA31" i="37"/>
  <c r="AC38" i="44"/>
  <c r="AA25" i="39"/>
  <c r="AB25" i="39"/>
  <c r="AA25" i="42"/>
  <c r="AA32" i="47"/>
  <c r="AC25" i="39"/>
  <c r="AC25" i="42"/>
  <c r="AC34" i="46"/>
  <c r="AC25" i="40"/>
  <c r="AA25" i="41"/>
  <c r="AE26" i="43"/>
  <c r="AA32" i="26"/>
  <c r="AD33" i="47"/>
  <c r="AE33" i="47" s="1"/>
  <c r="X34" i="47"/>
  <c r="Y33" i="47"/>
  <c r="AB33" i="47" s="1"/>
  <c r="Z33" i="47"/>
  <c r="X40" i="44"/>
  <c r="AD39" i="44"/>
  <c r="AE39" i="44" s="1"/>
  <c r="Y39" i="44"/>
  <c r="AB39" i="44" s="1"/>
  <c r="Z39" i="44"/>
  <c r="AA25" i="40"/>
  <c r="AC35" i="45"/>
  <c r="AC32" i="26"/>
  <c r="AC29" i="38"/>
  <c r="X33" i="37"/>
  <c r="AD32" i="37"/>
  <c r="AE32" i="37" s="1"/>
  <c r="Y32" i="37"/>
  <c r="AB32" i="37" s="1"/>
  <c r="Z32" i="37"/>
  <c r="AD33" i="26"/>
  <c r="AE33" i="26" s="1"/>
  <c r="X34" i="26"/>
  <c r="Y33" i="26"/>
  <c r="Z33" i="26"/>
  <c r="AD26" i="40"/>
  <c r="AE26" i="40" s="1"/>
  <c r="X27" i="40"/>
  <c r="Y26" i="40"/>
  <c r="Z26" i="40"/>
  <c r="AD26" i="43"/>
  <c r="X27" i="43"/>
  <c r="Y26" i="43"/>
  <c r="Z26" i="43"/>
  <c r="AC32" i="47"/>
  <c r="AD36" i="45"/>
  <c r="AE36" i="45" s="1"/>
  <c r="X37" i="45"/>
  <c r="Y36" i="45"/>
  <c r="AB36" i="45" s="1"/>
  <c r="Z36" i="45"/>
  <c r="X27" i="42"/>
  <c r="AD26" i="42"/>
  <c r="AE26" i="42" s="1"/>
  <c r="Y26" i="42"/>
  <c r="Z26" i="42"/>
  <c r="AD26" i="39"/>
  <c r="AE26" i="39" s="1"/>
  <c r="X27" i="39"/>
  <c r="Y26" i="39"/>
  <c r="Z26" i="39"/>
  <c r="AA25" i="43"/>
  <c r="AC25" i="41"/>
  <c r="X27" i="41"/>
  <c r="AD26" i="41"/>
  <c r="AE26" i="41" s="1"/>
  <c r="Y26" i="41"/>
  <c r="Z26" i="41"/>
  <c r="X31" i="38"/>
  <c r="AD30" i="38"/>
  <c r="AE30" i="38" s="1"/>
  <c r="Y30" i="38"/>
  <c r="Z30" i="38"/>
  <c r="AD35" i="46"/>
  <c r="AE35" i="46" s="1"/>
  <c r="X36" i="46"/>
  <c r="Y35" i="46"/>
  <c r="AB35" i="46" s="1"/>
  <c r="Z35" i="46"/>
  <c r="AC31" i="37"/>
  <c r="AB26" i="42" l="1"/>
  <c r="AB30" i="38"/>
  <c r="AB26" i="41"/>
  <c r="AB26" i="39"/>
  <c r="AB33" i="26"/>
  <c r="AB26" i="43"/>
  <c r="AB26" i="40"/>
  <c r="AA26" i="42"/>
  <c r="AA26" i="40"/>
  <c r="AC26" i="39"/>
  <c r="AA32" i="37"/>
  <c r="AA26" i="41"/>
  <c r="AA30" i="38"/>
  <c r="AA33" i="47"/>
  <c r="AA33" i="26"/>
  <c r="AA26" i="43"/>
  <c r="AC26" i="40"/>
  <c r="AC33" i="26"/>
  <c r="AA35" i="46"/>
  <c r="AA26" i="39"/>
  <c r="AC36" i="45"/>
  <c r="AC32" i="37"/>
  <c r="AA39" i="44"/>
  <c r="AC26" i="42"/>
  <c r="AC35" i="46"/>
  <c r="AC26" i="43"/>
  <c r="AC39" i="44"/>
  <c r="X35" i="47"/>
  <c r="AD34" i="47"/>
  <c r="AE34" i="47" s="1"/>
  <c r="Y34" i="47"/>
  <c r="AB34" i="47" s="1"/>
  <c r="Z34" i="47"/>
  <c r="X28" i="40"/>
  <c r="AD27" i="40"/>
  <c r="AE27" i="40" s="1"/>
  <c r="Y27" i="40"/>
  <c r="Z27" i="40"/>
  <c r="AD31" i="38"/>
  <c r="AE31" i="38" s="1"/>
  <c r="X32" i="38"/>
  <c r="Y31" i="38"/>
  <c r="Z31" i="38"/>
  <c r="AD27" i="41"/>
  <c r="AE27" i="41" s="1"/>
  <c r="X28" i="41"/>
  <c r="Y27" i="41"/>
  <c r="Z27" i="41"/>
  <c r="AA36" i="45"/>
  <c r="AD34" i="26"/>
  <c r="AE34" i="26" s="1"/>
  <c r="X35" i="26"/>
  <c r="Y34" i="26"/>
  <c r="AB34" i="26" s="1"/>
  <c r="Z34" i="26"/>
  <c r="AD27" i="42"/>
  <c r="AE27" i="42" s="1"/>
  <c r="X28" i="42"/>
  <c r="Y27" i="42"/>
  <c r="Z27" i="42"/>
  <c r="AC26" i="41"/>
  <c r="AD27" i="43"/>
  <c r="AE27" i="43" s="1"/>
  <c r="X28" i="43"/>
  <c r="Y27" i="43"/>
  <c r="Z27" i="43"/>
  <c r="X38" i="45"/>
  <c r="AD37" i="45"/>
  <c r="AE37" i="45" s="1"/>
  <c r="Y37" i="45"/>
  <c r="AB37" i="45" s="1"/>
  <c r="Z37" i="45"/>
  <c r="X34" i="37"/>
  <c r="AD33" i="37"/>
  <c r="AE33" i="37" s="1"/>
  <c r="Y33" i="37"/>
  <c r="AB33" i="37" s="1"/>
  <c r="Z33" i="37"/>
  <c r="X41" i="44"/>
  <c r="AD40" i="44"/>
  <c r="AE40" i="44" s="1"/>
  <c r="Y40" i="44"/>
  <c r="AB40" i="44" s="1"/>
  <c r="Z40" i="44"/>
  <c r="AC33" i="47"/>
  <c r="AD36" i="46"/>
  <c r="AE36" i="46" s="1"/>
  <c r="X37" i="46"/>
  <c r="Y36" i="46"/>
  <c r="AB36" i="46" s="1"/>
  <c r="Z36" i="46"/>
  <c r="X28" i="39"/>
  <c r="AD27" i="39"/>
  <c r="AE27" i="39" s="1"/>
  <c r="Y27" i="39"/>
  <c r="AB27" i="39" s="1"/>
  <c r="Z27" i="39"/>
  <c r="AC30" i="38"/>
  <c r="AB31" i="38" l="1"/>
  <c r="AB27" i="42"/>
  <c r="AB27" i="41"/>
  <c r="AB27" i="40"/>
  <c r="AB27" i="43"/>
  <c r="AA34" i="26"/>
  <c r="AA37" i="45"/>
  <c r="AC27" i="40"/>
  <c r="AC34" i="47"/>
  <c r="AA27" i="39"/>
  <c r="AA33" i="37"/>
  <c r="AA34" i="47"/>
  <c r="AA27" i="40"/>
  <c r="AA27" i="42"/>
  <c r="AA40" i="44"/>
  <c r="AA27" i="41"/>
  <c r="AA27" i="43"/>
  <c r="AC27" i="39"/>
  <c r="AC33" i="37"/>
  <c r="AC34" i="26"/>
  <c r="AE38" i="45"/>
  <c r="AA31" i="38"/>
  <c r="X38" i="46"/>
  <c r="AD37" i="46"/>
  <c r="AE37" i="46" s="1"/>
  <c r="Y37" i="46"/>
  <c r="AB37" i="46" s="1"/>
  <c r="Z37" i="46"/>
  <c r="X33" i="38"/>
  <c r="AD32" i="38"/>
  <c r="AE32" i="38" s="1"/>
  <c r="Y32" i="38"/>
  <c r="AB32" i="38" s="1"/>
  <c r="Z32" i="38"/>
  <c r="AC37" i="45"/>
  <c r="AA36" i="46"/>
  <c r="X29" i="41"/>
  <c r="AD28" i="41"/>
  <c r="AE28" i="41" s="1"/>
  <c r="Y28" i="41"/>
  <c r="AB28" i="41" s="1"/>
  <c r="Z28" i="41"/>
  <c r="X36" i="47"/>
  <c r="AD35" i="47"/>
  <c r="AE35" i="47" s="1"/>
  <c r="Y35" i="47"/>
  <c r="AB35" i="47" s="1"/>
  <c r="Z35" i="47"/>
  <c r="X29" i="43"/>
  <c r="AD28" i="43"/>
  <c r="AE28" i="43" s="1"/>
  <c r="Y28" i="43"/>
  <c r="Z28" i="43"/>
  <c r="AD41" i="44"/>
  <c r="AE41" i="44" s="1"/>
  <c r="X42" i="44"/>
  <c r="Y41" i="44"/>
  <c r="AB41" i="44" s="1"/>
  <c r="Z41" i="44"/>
  <c r="AC27" i="43"/>
  <c r="AC40" i="44"/>
  <c r="X29" i="40"/>
  <c r="AD28" i="40"/>
  <c r="AE28" i="40" s="1"/>
  <c r="Z28" i="40"/>
  <c r="Y28" i="40"/>
  <c r="AD35" i="26"/>
  <c r="AE35" i="26" s="1"/>
  <c r="X36" i="26"/>
  <c r="Y35" i="26"/>
  <c r="AB35" i="26" s="1"/>
  <c r="Z35" i="26"/>
  <c r="AD28" i="42"/>
  <c r="AE28" i="42" s="1"/>
  <c r="X29" i="42"/>
  <c r="Y28" i="42"/>
  <c r="Z28" i="42"/>
  <c r="AD38" i="45"/>
  <c r="X39" i="45"/>
  <c r="Y38" i="45"/>
  <c r="AB38" i="45" s="1"/>
  <c r="Z38" i="45"/>
  <c r="AC36" i="46"/>
  <c r="AC27" i="42"/>
  <c r="AC31" i="38"/>
  <c r="AD28" i="39"/>
  <c r="AE28" i="39" s="1"/>
  <c r="X29" i="39"/>
  <c r="Y28" i="39"/>
  <c r="AB28" i="39" s="1"/>
  <c r="Z28" i="39"/>
  <c r="AD34" i="37"/>
  <c r="AE34" i="37" s="1"/>
  <c r="X35" i="37"/>
  <c r="Y34" i="37"/>
  <c r="AB34" i="37" s="1"/>
  <c r="Z34" i="37"/>
  <c r="AC27" i="41"/>
  <c r="AB28" i="42" l="1"/>
  <c r="AC28" i="39"/>
  <c r="AC28" i="40"/>
  <c r="AB28" i="40"/>
  <c r="AA35" i="26"/>
  <c r="AB28" i="43"/>
  <c r="AA34" i="37"/>
  <c r="AC28" i="42"/>
  <c r="AC32" i="38"/>
  <c r="AA28" i="41"/>
  <c r="AA35" i="47"/>
  <c r="AA37" i="46"/>
  <c r="AC28" i="41"/>
  <c r="AC37" i="46"/>
  <c r="AC38" i="45"/>
  <c r="AE42" i="44"/>
  <c r="AE29" i="43"/>
  <c r="AC35" i="26"/>
  <c r="AD42" i="44"/>
  <c r="X43" i="44"/>
  <c r="Y42" i="44"/>
  <c r="AB42" i="44" s="1"/>
  <c r="Z42" i="44"/>
  <c r="X37" i="26"/>
  <c r="AD36" i="26"/>
  <c r="AE36" i="26" s="1"/>
  <c r="Y36" i="26"/>
  <c r="AB36" i="26" s="1"/>
  <c r="Z36" i="26"/>
  <c r="AA32" i="38"/>
  <c r="X30" i="43"/>
  <c r="AD29" i="43"/>
  <c r="Y29" i="43"/>
  <c r="AB29" i="43" s="1"/>
  <c r="Z29" i="43"/>
  <c r="AA28" i="43"/>
  <c r="AD33" i="38"/>
  <c r="AE33" i="38" s="1"/>
  <c r="X34" i="38"/>
  <c r="Y33" i="38"/>
  <c r="AB33" i="38" s="1"/>
  <c r="Z33" i="38"/>
  <c r="X37" i="47"/>
  <c r="AD36" i="47"/>
  <c r="AE36" i="47" s="1"/>
  <c r="Y36" i="47"/>
  <c r="AB36" i="47" s="1"/>
  <c r="Z36" i="47"/>
  <c r="AD39" i="45"/>
  <c r="AE39" i="45" s="1"/>
  <c r="X40" i="45"/>
  <c r="Y39" i="45"/>
  <c r="AB39" i="45" s="1"/>
  <c r="Z39" i="45"/>
  <c r="X39" i="46"/>
  <c r="AD38" i="46"/>
  <c r="AE38" i="46" s="1"/>
  <c r="Y38" i="46"/>
  <c r="AB38" i="46" s="1"/>
  <c r="Z38" i="46"/>
  <c r="AA38" i="45"/>
  <c r="AA28" i="40"/>
  <c r="AD29" i="40"/>
  <c r="AE29" i="40" s="1"/>
  <c r="X30" i="40"/>
  <c r="Y29" i="40"/>
  <c r="Z29" i="40"/>
  <c r="AC41" i="44"/>
  <c r="X36" i="37"/>
  <c r="AD35" i="37"/>
  <c r="AE35" i="37" s="1"/>
  <c r="Y35" i="37"/>
  <c r="AB35" i="37" s="1"/>
  <c r="Z35" i="37"/>
  <c r="AA28" i="42"/>
  <c r="AC28" i="43"/>
  <c r="AD29" i="39"/>
  <c r="AE29" i="39" s="1"/>
  <c r="X30" i="39"/>
  <c r="Y29" i="39"/>
  <c r="AB29" i="39" s="1"/>
  <c r="Z29" i="39"/>
  <c r="AC34" i="37"/>
  <c r="AA28" i="39"/>
  <c r="X30" i="42"/>
  <c r="AD29" i="42"/>
  <c r="AE29" i="42" s="1"/>
  <c r="Y29" i="42"/>
  <c r="AB29" i="42" s="1"/>
  <c r="Z29" i="42"/>
  <c r="AA41" i="44"/>
  <c r="AD29" i="41"/>
  <c r="AE29" i="41" s="1"/>
  <c r="X30" i="41"/>
  <c r="Y29" i="41"/>
  <c r="AB29" i="41" s="1"/>
  <c r="Z29" i="41"/>
  <c r="AC35" i="47"/>
  <c r="AC36" i="47" s="1"/>
  <c r="AC29" i="40" l="1"/>
  <c r="AC38" i="46"/>
  <c r="AB29" i="40"/>
  <c r="AA35" i="37"/>
  <c r="AA39" i="45"/>
  <c r="AC33" i="38"/>
  <c r="AC35" i="37"/>
  <c r="AA42" i="44"/>
  <c r="AA29" i="43"/>
  <c r="AA29" i="39"/>
  <c r="AC29" i="43"/>
  <c r="AA29" i="42"/>
  <c r="AA36" i="47"/>
  <c r="AA36" i="26"/>
  <c r="AC29" i="39"/>
  <c r="AE40" i="45"/>
  <c r="X38" i="47"/>
  <c r="AD37" i="47"/>
  <c r="AE37" i="47" s="1"/>
  <c r="Y37" i="47"/>
  <c r="AB37" i="47" s="1"/>
  <c r="Z37" i="47"/>
  <c r="AA33" i="38"/>
  <c r="AA29" i="41"/>
  <c r="AD37" i="26"/>
  <c r="AE37" i="26" s="1"/>
  <c r="X38" i="26"/>
  <c r="Y37" i="26"/>
  <c r="AB37" i="26" s="1"/>
  <c r="Z37" i="26"/>
  <c r="X31" i="39"/>
  <c r="AD30" i="39"/>
  <c r="AE30" i="39" s="1"/>
  <c r="Y30" i="39"/>
  <c r="AB30" i="39" s="1"/>
  <c r="Z30" i="39"/>
  <c r="AA38" i="46"/>
  <c r="AD30" i="40"/>
  <c r="AE30" i="40" s="1"/>
  <c r="X31" i="40"/>
  <c r="Y30" i="40"/>
  <c r="Z30" i="40"/>
  <c r="AE30" i="43"/>
  <c r="AD34" i="38"/>
  <c r="AE34" i="38" s="1"/>
  <c r="X35" i="38"/>
  <c r="Y34" i="38"/>
  <c r="AB34" i="38" s="1"/>
  <c r="Z34" i="38"/>
  <c r="AC36" i="26"/>
  <c r="X37" i="37"/>
  <c r="AD36" i="37"/>
  <c r="AE36" i="37" s="1"/>
  <c r="Y36" i="37"/>
  <c r="AB36" i="37" s="1"/>
  <c r="Z36" i="37"/>
  <c r="AD40" i="45"/>
  <c r="X41" i="45"/>
  <c r="Y40" i="45"/>
  <c r="AB40" i="45" s="1"/>
  <c r="Z40" i="45"/>
  <c r="X31" i="41"/>
  <c r="AD30" i="41"/>
  <c r="AE30" i="41" s="1"/>
  <c r="Y30" i="41"/>
  <c r="AB30" i="41" s="1"/>
  <c r="Z30" i="41"/>
  <c r="AD39" i="46"/>
  <c r="AE39" i="46" s="1"/>
  <c r="X40" i="46"/>
  <c r="Y39" i="46"/>
  <c r="AB39" i="46" s="1"/>
  <c r="Z39" i="46"/>
  <c r="AC29" i="42"/>
  <c r="X44" i="44"/>
  <c r="AD43" i="44"/>
  <c r="AE43" i="44" s="1"/>
  <c r="Y43" i="44"/>
  <c r="AB43" i="44" s="1"/>
  <c r="Z43" i="44"/>
  <c r="AD30" i="42"/>
  <c r="AE30" i="42" s="1"/>
  <c r="X31" i="42"/>
  <c r="Y30" i="42"/>
  <c r="AB30" i="42" s="1"/>
  <c r="Z30" i="42"/>
  <c r="AC42" i="44"/>
  <c r="AA29" i="40"/>
  <c r="AC29" i="41"/>
  <c r="X31" i="43"/>
  <c r="AD30" i="43"/>
  <c r="Y30" i="43"/>
  <c r="AB30" i="43" s="1"/>
  <c r="Z30" i="43"/>
  <c r="AC39" i="45"/>
  <c r="AC36" i="37" l="1"/>
  <c r="AA39" i="46"/>
  <c r="AB30" i="40"/>
  <c r="AA30" i="39"/>
  <c r="AA37" i="47"/>
  <c r="AA34" i="38"/>
  <c r="AA30" i="41"/>
  <c r="AC37" i="47"/>
  <c r="AC37" i="26"/>
  <c r="AA30" i="40"/>
  <c r="AC30" i="41"/>
  <c r="AC34" i="38"/>
  <c r="AA30" i="43"/>
  <c r="AE31" i="40"/>
  <c r="AA30" i="42"/>
  <c r="AD31" i="41"/>
  <c r="AE31" i="41" s="1"/>
  <c r="X32" i="41"/>
  <c r="Y31" i="41"/>
  <c r="AB31" i="41" s="1"/>
  <c r="Z31" i="41"/>
  <c r="AD38" i="26"/>
  <c r="AE38" i="26" s="1"/>
  <c r="X39" i="26"/>
  <c r="Y38" i="26"/>
  <c r="AB38" i="26" s="1"/>
  <c r="Z38" i="26"/>
  <c r="AE41" i="45"/>
  <c r="AE31" i="43"/>
  <c r="AA40" i="45"/>
  <c r="AA43" i="44"/>
  <c r="AC30" i="40"/>
  <c r="X42" i="45"/>
  <c r="AD41" i="45"/>
  <c r="Y41" i="45"/>
  <c r="AB41" i="45" s="1"/>
  <c r="Z41" i="45"/>
  <c r="AC40" i="45"/>
  <c r="X32" i="40"/>
  <c r="AD31" i="40"/>
  <c r="Y31" i="40"/>
  <c r="Z31" i="40"/>
  <c r="X45" i="44"/>
  <c r="AD44" i="44"/>
  <c r="AE44" i="44" s="1"/>
  <c r="Y44" i="44"/>
  <c r="AB44" i="44" s="1"/>
  <c r="Z44" i="44"/>
  <c r="AC30" i="42"/>
  <c r="AC30" i="43"/>
  <c r="AD31" i="43"/>
  <c r="X32" i="43"/>
  <c r="Y31" i="43"/>
  <c r="AB31" i="43" s="1"/>
  <c r="Z31" i="43"/>
  <c r="X41" i="46"/>
  <c r="AD40" i="46"/>
  <c r="AE40" i="46" s="1"/>
  <c r="Y40" i="46"/>
  <c r="AB40" i="46" s="1"/>
  <c r="Z40" i="46"/>
  <c r="X32" i="39"/>
  <c r="AD31" i="39"/>
  <c r="AE31" i="39" s="1"/>
  <c r="Y31" i="39"/>
  <c r="AB31" i="39" s="1"/>
  <c r="Z31" i="39"/>
  <c r="AD31" i="42"/>
  <c r="AE31" i="42" s="1"/>
  <c r="X32" i="42"/>
  <c r="Y31" i="42"/>
  <c r="AB31" i="42" s="1"/>
  <c r="Z31" i="42"/>
  <c r="AA36" i="37"/>
  <c r="AC39" i="46"/>
  <c r="AD37" i="37"/>
  <c r="AE37" i="37" s="1"/>
  <c r="X38" i="37"/>
  <c r="Y37" i="37"/>
  <c r="AB37" i="37" s="1"/>
  <c r="Z37" i="37"/>
  <c r="X36" i="38"/>
  <c r="AD35" i="38"/>
  <c r="AE35" i="38" s="1"/>
  <c r="Y35" i="38"/>
  <c r="AB35" i="38" s="1"/>
  <c r="Z35" i="38"/>
  <c r="AC30" i="39"/>
  <c r="AC43" i="44"/>
  <c r="AA37" i="26"/>
  <c r="AD38" i="47"/>
  <c r="AE38" i="47" s="1"/>
  <c r="X39" i="47"/>
  <c r="Y38" i="47"/>
  <c r="AB38" i="47" s="1"/>
  <c r="Z38" i="47"/>
  <c r="AB31" i="40" l="1"/>
  <c r="AC37" i="37"/>
  <c r="AA35" i="38"/>
  <c r="AA31" i="42"/>
  <c r="AA31" i="43"/>
  <c r="AA40" i="46"/>
  <c r="AA31" i="41"/>
  <c r="AC44" i="44"/>
  <c r="AA31" i="40"/>
  <c r="AA38" i="26"/>
  <c r="AA41" i="45"/>
  <c r="AC31" i="41"/>
  <c r="AC31" i="39"/>
  <c r="AD32" i="41"/>
  <c r="AE32" i="41" s="1"/>
  <c r="X33" i="41"/>
  <c r="Y32" i="41"/>
  <c r="AB32" i="41" s="1"/>
  <c r="Z32" i="41"/>
  <c r="AC35" i="38"/>
  <c r="X33" i="39"/>
  <c r="AD32" i="39"/>
  <c r="AE32" i="39" s="1"/>
  <c r="Y32" i="39"/>
  <c r="AB32" i="39" s="1"/>
  <c r="Z32" i="39"/>
  <c r="AD45" i="44"/>
  <c r="AE45" i="44" s="1"/>
  <c r="X46" i="44"/>
  <c r="Y45" i="44"/>
  <c r="AB45" i="44" s="1"/>
  <c r="Z45" i="44"/>
  <c r="AD36" i="38"/>
  <c r="AE36" i="38" s="1"/>
  <c r="X37" i="38"/>
  <c r="Y36" i="38"/>
  <c r="AB36" i="38" s="1"/>
  <c r="Z36" i="38"/>
  <c r="AC41" i="45"/>
  <c r="AC40" i="46"/>
  <c r="AD39" i="47"/>
  <c r="AE39" i="47" s="1"/>
  <c r="X40" i="47"/>
  <c r="Y39" i="47"/>
  <c r="AB39" i="47" s="1"/>
  <c r="Z39" i="47"/>
  <c r="AD42" i="45"/>
  <c r="AE42" i="45" s="1"/>
  <c r="X43" i="45"/>
  <c r="Y42" i="45"/>
  <c r="AB42" i="45" s="1"/>
  <c r="Z42" i="45"/>
  <c r="AC31" i="43"/>
  <c r="AA31" i="39"/>
  <c r="X33" i="40"/>
  <c r="AD32" i="40"/>
  <c r="AE32" i="40" s="1"/>
  <c r="Y32" i="40"/>
  <c r="AB32" i="40" s="1"/>
  <c r="Z32" i="40"/>
  <c r="AA38" i="47"/>
  <c r="AA37" i="37"/>
  <c r="X42" i="46"/>
  <c r="AD41" i="46"/>
  <c r="AE41" i="46" s="1"/>
  <c r="Y41" i="46"/>
  <c r="AB41" i="46" s="1"/>
  <c r="Z41" i="46"/>
  <c r="AD32" i="43"/>
  <c r="AE32" i="43" s="1"/>
  <c r="X33" i="43"/>
  <c r="Y32" i="43"/>
  <c r="AB32" i="43" s="1"/>
  <c r="Z32" i="43"/>
  <c r="X40" i="26"/>
  <c r="AD39" i="26"/>
  <c r="AE39" i="26" s="1"/>
  <c r="Y39" i="26"/>
  <c r="AB39" i="26" s="1"/>
  <c r="Z39" i="26"/>
  <c r="AC38" i="47"/>
  <c r="AC31" i="42"/>
  <c r="AC32" i="42" s="1"/>
  <c r="X39" i="37"/>
  <c r="AD38" i="37"/>
  <c r="AE38" i="37" s="1"/>
  <c r="Y38" i="37"/>
  <c r="AB38" i="37" s="1"/>
  <c r="Z38" i="37"/>
  <c r="AC38" i="26"/>
  <c r="X33" i="42"/>
  <c r="AD32" i="42"/>
  <c r="AE32" i="42" s="1"/>
  <c r="Y32" i="42"/>
  <c r="AB32" i="42" s="1"/>
  <c r="Z32" i="42"/>
  <c r="AA44" i="44"/>
  <c r="AC31" i="40"/>
  <c r="AA32" i="40" l="1"/>
  <c r="AA39" i="26"/>
  <c r="AA32" i="42"/>
  <c r="AC32" i="43"/>
  <c r="AA45" i="44"/>
  <c r="AA32" i="41"/>
  <c r="AA39" i="47"/>
  <c r="AA36" i="38"/>
  <c r="AA41" i="46"/>
  <c r="AA42" i="45"/>
  <c r="AA32" i="39"/>
  <c r="AC32" i="39"/>
  <c r="AC32" i="40"/>
  <c r="AE43" i="45"/>
  <c r="AE40" i="47"/>
  <c r="AA38" i="37"/>
  <c r="AD33" i="41"/>
  <c r="AE33" i="41" s="1"/>
  <c r="X34" i="41"/>
  <c r="Y33" i="41"/>
  <c r="AB33" i="41" s="1"/>
  <c r="Z33" i="41"/>
  <c r="AD39" i="37"/>
  <c r="AE39" i="37" s="1"/>
  <c r="X40" i="37"/>
  <c r="Y39" i="37"/>
  <c r="AB39" i="37" s="1"/>
  <c r="Z39" i="37"/>
  <c r="AD37" i="38"/>
  <c r="AE37" i="38" s="1"/>
  <c r="X38" i="38"/>
  <c r="Y37" i="38"/>
  <c r="AB37" i="38" s="1"/>
  <c r="Z37" i="38"/>
  <c r="X43" i="46"/>
  <c r="AD42" i="46"/>
  <c r="AE42" i="46" s="1"/>
  <c r="Y42" i="46"/>
  <c r="AB42" i="46" s="1"/>
  <c r="Z42" i="46"/>
  <c r="X47" i="44"/>
  <c r="AD46" i="44"/>
  <c r="AE46" i="44" s="1"/>
  <c r="Y46" i="44"/>
  <c r="AB46" i="44" s="1"/>
  <c r="Z46" i="44"/>
  <c r="X34" i="43"/>
  <c r="AD33" i="43"/>
  <c r="AE33" i="43" s="1"/>
  <c r="Y33" i="43"/>
  <c r="AB33" i="43" s="1"/>
  <c r="Z33" i="43"/>
  <c r="AC33" i="43" s="1"/>
  <c r="X44" i="45"/>
  <c r="AD43" i="45"/>
  <c r="Y43" i="45"/>
  <c r="AB43" i="45" s="1"/>
  <c r="Z43" i="45"/>
  <c r="AC39" i="47"/>
  <c r="AC45" i="44"/>
  <c r="AC42" i="45"/>
  <c r="X34" i="40"/>
  <c r="AD33" i="40"/>
  <c r="AE33" i="40" s="1"/>
  <c r="Y33" i="40"/>
  <c r="AB33" i="40" s="1"/>
  <c r="Z33" i="40"/>
  <c r="AA33" i="40" s="1"/>
  <c r="AD33" i="42"/>
  <c r="AE33" i="42" s="1"/>
  <c r="X34" i="42"/>
  <c r="Y33" i="42"/>
  <c r="AB33" i="42" s="1"/>
  <c r="Z33" i="42"/>
  <c r="AC33" i="42" s="1"/>
  <c r="X41" i="26"/>
  <c r="AD40" i="26"/>
  <c r="AE40" i="26" s="1"/>
  <c r="Y40" i="26"/>
  <c r="AB40" i="26" s="1"/>
  <c r="Z40" i="26"/>
  <c r="AD33" i="39"/>
  <c r="AE33" i="39" s="1"/>
  <c r="X34" i="39"/>
  <c r="Y33" i="39"/>
  <c r="AB33" i="39" s="1"/>
  <c r="Z33" i="39"/>
  <c r="AC41" i="46"/>
  <c r="AC39" i="26"/>
  <c r="AA32" i="43"/>
  <c r="AC36" i="38"/>
  <c r="AC38" i="37"/>
  <c r="AD40" i="47"/>
  <c r="X41" i="47"/>
  <c r="Y40" i="47"/>
  <c r="AB40" i="47" s="1"/>
  <c r="Z40" i="47"/>
  <c r="AC32" i="41"/>
  <c r="AA33" i="41" l="1"/>
  <c r="AA39" i="37"/>
  <c r="AC43" i="45"/>
  <c r="AA43" i="45"/>
  <c r="AA40" i="47"/>
  <c r="AA40" i="26"/>
  <c r="AC42" i="46"/>
  <c r="AC40" i="26"/>
  <c r="AA37" i="38"/>
  <c r="AA42" i="46"/>
  <c r="AC39" i="37"/>
  <c r="AC37" i="38"/>
  <c r="AE34" i="39"/>
  <c r="AD44" i="45"/>
  <c r="AE44" i="45" s="1"/>
  <c r="X45" i="45"/>
  <c r="Y44" i="45"/>
  <c r="AB44" i="45" s="1"/>
  <c r="Z44" i="45"/>
  <c r="X35" i="43"/>
  <c r="AD34" i="43"/>
  <c r="AE34" i="43" s="1"/>
  <c r="Y34" i="43"/>
  <c r="AB34" i="43" s="1"/>
  <c r="Z34" i="43"/>
  <c r="AD38" i="38"/>
  <c r="AE38" i="38" s="1"/>
  <c r="X39" i="38"/>
  <c r="Y38" i="38"/>
  <c r="AB38" i="38" s="1"/>
  <c r="Z38" i="38"/>
  <c r="AA46" i="44"/>
  <c r="X35" i="42"/>
  <c r="AD34" i="42"/>
  <c r="AE34" i="42" s="1"/>
  <c r="Y34" i="42"/>
  <c r="AB34" i="42" s="1"/>
  <c r="Z34" i="42"/>
  <c r="AC34" i="42" s="1"/>
  <c r="X41" i="37"/>
  <c r="AD40" i="37"/>
  <c r="AE40" i="37" s="1"/>
  <c r="Y40" i="37"/>
  <c r="AB40" i="37" s="1"/>
  <c r="Z40" i="37"/>
  <c r="X35" i="40"/>
  <c r="AD34" i="40"/>
  <c r="AE34" i="40" s="1"/>
  <c r="Y34" i="40"/>
  <c r="AB34" i="40" s="1"/>
  <c r="Z34" i="40"/>
  <c r="AA33" i="43"/>
  <c r="AC40" i="47"/>
  <c r="AA33" i="39"/>
  <c r="AD47" i="44"/>
  <c r="AE47" i="44" s="1"/>
  <c r="X48" i="44"/>
  <c r="Y47" i="44"/>
  <c r="AB47" i="44" s="1"/>
  <c r="Z47" i="44"/>
  <c r="AD41" i="47"/>
  <c r="AE41" i="47" s="1"/>
  <c r="X42" i="47"/>
  <c r="Y41" i="47"/>
  <c r="AB41" i="47" s="1"/>
  <c r="Z41" i="47"/>
  <c r="X44" i="46"/>
  <c r="AD43" i="46"/>
  <c r="AE43" i="46" s="1"/>
  <c r="Y43" i="46"/>
  <c r="AB43" i="46" s="1"/>
  <c r="Z43" i="46"/>
  <c r="AA43" i="46" s="1"/>
  <c r="AC33" i="41"/>
  <c r="AC33" i="39"/>
  <c r="X35" i="41"/>
  <c r="AD34" i="41"/>
  <c r="AE34" i="41" s="1"/>
  <c r="Y34" i="41"/>
  <c r="AB34" i="41" s="1"/>
  <c r="Z34" i="41"/>
  <c r="AD41" i="26"/>
  <c r="AE41" i="26" s="1"/>
  <c r="X42" i="26"/>
  <c r="Y41" i="26"/>
  <c r="AB41" i="26" s="1"/>
  <c r="Z41" i="26"/>
  <c r="AD34" i="39"/>
  <c r="X35" i="39"/>
  <c r="Y34" i="39"/>
  <c r="AB34" i="39" s="1"/>
  <c r="Z34" i="39"/>
  <c r="AC46" i="44"/>
  <c r="AC33" i="40"/>
  <c r="AA33" i="42"/>
  <c r="AC34" i="39" l="1"/>
  <c r="AC34" i="40"/>
  <c r="AA38" i="38"/>
  <c r="AA40" i="37"/>
  <c r="AA44" i="45"/>
  <c r="AA47" i="44"/>
  <c r="AA34" i="39"/>
  <c r="AA34" i="40"/>
  <c r="AA41" i="26"/>
  <c r="AC44" i="45"/>
  <c r="AA34" i="43"/>
  <c r="AC43" i="46"/>
  <c r="AA34" i="42"/>
  <c r="AC41" i="47"/>
  <c r="AC34" i="43"/>
  <c r="AC34" i="41"/>
  <c r="AE45" i="45"/>
  <c r="X36" i="42"/>
  <c r="AD35" i="42"/>
  <c r="AE35" i="42" s="1"/>
  <c r="Y35" i="42"/>
  <c r="AB35" i="42" s="1"/>
  <c r="Z35" i="42"/>
  <c r="X40" i="38"/>
  <c r="AD39" i="38"/>
  <c r="AE39" i="38" s="1"/>
  <c r="Y39" i="38"/>
  <c r="AB39" i="38" s="1"/>
  <c r="Z39" i="38"/>
  <c r="AD35" i="40"/>
  <c r="AE35" i="40" s="1"/>
  <c r="X36" i="40"/>
  <c r="Y35" i="40"/>
  <c r="AB35" i="40" s="1"/>
  <c r="Z35" i="40"/>
  <c r="AD35" i="43"/>
  <c r="AE35" i="43" s="1"/>
  <c r="X36" i="43"/>
  <c r="Y35" i="43"/>
  <c r="AB35" i="43" s="1"/>
  <c r="Z35" i="43"/>
  <c r="AD42" i="47"/>
  <c r="AE42" i="47" s="1"/>
  <c r="X43" i="47"/>
  <c r="Y42" i="47"/>
  <c r="AB42" i="47" s="1"/>
  <c r="Z42" i="47"/>
  <c r="AC41" i="26"/>
  <c r="AC38" i="38"/>
  <c r="X46" i="45"/>
  <c r="AD45" i="45"/>
  <c r="Y45" i="45"/>
  <c r="AB45" i="45" s="1"/>
  <c r="Z45" i="45"/>
  <c r="X43" i="26"/>
  <c r="AD42" i="26"/>
  <c r="AE42" i="26" s="1"/>
  <c r="Y42" i="26"/>
  <c r="AB42" i="26" s="1"/>
  <c r="Z42" i="26"/>
  <c r="AA34" i="41"/>
  <c r="AD48" i="44"/>
  <c r="AE48" i="44" s="1"/>
  <c r="X49" i="44"/>
  <c r="Y48" i="44"/>
  <c r="AB48" i="44" s="1"/>
  <c r="Z48" i="44"/>
  <c r="X36" i="41"/>
  <c r="AD35" i="41"/>
  <c r="AE35" i="41" s="1"/>
  <c r="Y35" i="41"/>
  <c r="AB35" i="41" s="1"/>
  <c r="Z35" i="41"/>
  <c r="AC47" i="44"/>
  <c r="AD41" i="37"/>
  <c r="AE41" i="37" s="1"/>
  <c r="X42" i="37"/>
  <c r="Y41" i="37"/>
  <c r="AB41" i="37" s="1"/>
  <c r="Z41" i="37"/>
  <c r="X36" i="39"/>
  <c r="AD35" i="39"/>
  <c r="AE35" i="39" s="1"/>
  <c r="Y35" i="39"/>
  <c r="AB35" i="39" s="1"/>
  <c r="Z35" i="39"/>
  <c r="X45" i="46"/>
  <c r="AD44" i="46"/>
  <c r="AE44" i="46" s="1"/>
  <c r="Y44" i="46"/>
  <c r="AB44" i="46" s="1"/>
  <c r="Z44" i="46"/>
  <c r="AC40" i="37"/>
  <c r="AA41" i="47"/>
  <c r="AC35" i="40" l="1"/>
  <c r="AC35" i="41"/>
  <c r="AA35" i="42"/>
  <c r="AA41" i="37"/>
  <c r="AA35" i="41"/>
  <c r="AA42" i="26"/>
  <c r="AA44" i="46"/>
  <c r="AC35" i="42"/>
  <c r="AA35" i="43"/>
  <c r="AA45" i="45"/>
  <c r="AC44" i="46"/>
  <c r="AC42" i="26"/>
  <c r="AC35" i="43"/>
  <c r="AA35" i="39"/>
  <c r="AE36" i="43"/>
  <c r="AE40" i="38"/>
  <c r="AA48" i="44"/>
  <c r="AD36" i="40"/>
  <c r="AE36" i="40" s="1"/>
  <c r="X37" i="40"/>
  <c r="Y36" i="40"/>
  <c r="AB36" i="40" s="1"/>
  <c r="Z36" i="40"/>
  <c r="AC49" i="44"/>
  <c r="Y49" i="44"/>
  <c r="AD49" i="44"/>
  <c r="AE49" i="44" s="1"/>
  <c r="Z49" i="44"/>
  <c r="AB49" i="44"/>
  <c r="AA42" i="47"/>
  <c r="X44" i="47"/>
  <c r="AD43" i="47"/>
  <c r="AE43" i="47" s="1"/>
  <c r="Y43" i="47"/>
  <c r="AB43" i="47" s="1"/>
  <c r="Z43" i="47"/>
  <c r="AA39" i="38"/>
  <c r="AD40" i="38"/>
  <c r="X41" i="38"/>
  <c r="Y40" i="38"/>
  <c r="AB40" i="38" s="1"/>
  <c r="Z40" i="38"/>
  <c r="X37" i="39"/>
  <c r="AD36" i="39"/>
  <c r="AE36" i="39" s="1"/>
  <c r="Y36" i="39"/>
  <c r="AB36" i="39" s="1"/>
  <c r="Z36" i="39"/>
  <c r="AC35" i="39"/>
  <c r="AD42" i="37"/>
  <c r="AE42" i="37" s="1"/>
  <c r="X43" i="37"/>
  <c r="Y42" i="37"/>
  <c r="AB42" i="37" s="1"/>
  <c r="Z42" i="37"/>
  <c r="X44" i="26"/>
  <c r="AD43" i="26"/>
  <c r="AE43" i="26" s="1"/>
  <c r="Y43" i="26"/>
  <c r="AB43" i="26" s="1"/>
  <c r="Z43" i="26"/>
  <c r="AC42" i="47"/>
  <c r="AD46" i="45"/>
  <c r="AE46" i="45" s="1"/>
  <c r="X47" i="45"/>
  <c r="Y46" i="45"/>
  <c r="AB46" i="45" s="1"/>
  <c r="Z46" i="45"/>
  <c r="AD36" i="43"/>
  <c r="X37" i="43"/>
  <c r="Y36" i="43"/>
  <c r="AB36" i="43" s="1"/>
  <c r="Z36" i="43"/>
  <c r="AC48" i="44"/>
  <c r="AC41" i="37"/>
  <c r="AC39" i="38"/>
  <c r="AC45" i="45"/>
  <c r="X46" i="46"/>
  <c r="AD45" i="46"/>
  <c r="AE45" i="46" s="1"/>
  <c r="Y45" i="46"/>
  <c r="AB45" i="46" s="1"/>
  <c r="Z45" i="46"/>
  <c r="X37" i="41"/>
  <c r="AD36" i="41"/>
  <c r="AE36" i="41" s="1"/>
  <c r="Y36" i="41"/>
  <c r="AB36" i="41" s="1"/>
  <c r="Z36" i="41"/>
  <c r="AA35" i="40"/>
  <c r="X37" i="42"/>
  <c r="AD36" i="42"/>
  <c r="AE36" i="42" s="1"/>
  <c r="Y36" i="42"/>
  <c r="AB36" i="42" s="1"/>
  <c r="Z36" i="42"/>
  <c r="AC46" i="45" l="1"/>
  <c r="AA40" i="38"/>
  <c r="AA36" i="39"/>
  <c r="AC36" i="39"/>
  <c r="AA42" i="37"/>
  <c r="AA36" i="41"/>
  <c r="AA45" i="46"/>
  <c r="AA43" i="26"/>
  <c r="AA36" i="42"/>
  <c r="AC43" i="47"/>
  <c r="AA36" i="40"/>
  <c r="AC42" i="37"/>
  <c r="AA36" i="43"/>
  <c r="AC36" i="40"/>
  <c r="AC36" i="41"/>
  <c r="AC36" i="42"/>
  <c r="X45" i="47"/>
  <c r="AD44" i="47"/>
  <c r="AE44" i="47" s="1"/>
  <c r="Y44" i="47"/>
  <c r="AB44" i="47" s="1"/>
  <c r="Z44" i="47"/>
  <c r="X38" i="39"/>
  <c r="AD37" i="39"/>
  <c r="AE37" i="39" s="1"/>
  <c r="Y37" i="39"/>
  <c r="AB37" i="39" s="1"/>
  <c r="Z37" i="39"/>
  <c r="AE37" i="43"/>
  <c r="X38" i="41"/>
  <c r="AD37" i="41"/>
  <c r="AE37" i="41" s="1"/>
  <c r="Y37" i="41"/>
  <c r="AB37" i="41" s="1"/>
  <c r="Z37" i="41"/>
  <c r="AD46" i="46"/>
  <c r="AE46" i="46" s="1"/>
  <c r="X47" i="46"/>
  <c r="Y46" i="46"/>
  <c r="AB46" i="46" s="1"/>
  <c r="Z46" i="46"/>
  <c r="X48" i="45"/>
  <c r="AD47" i="45"/>
  <c r="AE47" i="45" s="1"/>
  <c r="Y47" i="45"/>
  <c r="AB47" i="45" s="1"/>
  <c r="Z47" i="45"/>
  <c r="AA49" i="44"/>
  <c r="X45" i="26"/>
  <c r="AD44" i="26"/>
  <c r="AE44" i="26" s="1"/>
  <c r="Y44" i="26"/>
  <c r="AB44" i="26" s="1"/>
  <c r="Z44" i="26"/>
  <c r="AD41" i="38"/>
  <c r="AE41" i="38" s="1"/>
  <c r="X42" i="38"/>
  <c r="Y41" i="38"/>
  <c r="AB41" i="38" s="1"/>
  <c r="Z41" i="38"/>
  <c r="AC45" i="46"/>
  <c r="X38" i="43"/>
  <c r="AD37" i="43"/>
  <c r="Y37" i="43"/>
  <c r="AB37" i="43" s="1"/>
  <c r="Z37" i="43"/>
  <c r="AD43" i="37"/>
  <c r="AE43" i="37" s="1"/>
  <c r="X44" i="37"/>
  <c r="Y43" i="37"/>
  <c r="AB43" i="37" s="1"/>
  <c r="Z43" i="37"/>
  <c r="AC40" i="38"/>
  <c r="AC43" i="26"/>
  <c r="AA43" i="47"/>
  <c r="X38" i="40"/>
  <c r="AD37" i="40"/>
  <c r="AE37" i="40" s="1"/>
  <c r="Y37" i="40"/>
  <c r="AB37" i="40" s="1"/>
  <c r="Z37" i="40"/>
  <c r="X38" i="42"/>
  <c r="AD37" i="42"/>
  <c r="AE37" i="42" s="1"/>
  <c r="Y37" i="42"/>
  <c r="AB37" i="42" s="1"/>
  <c r="Z37" i="42"/>
  <c r="AA46" i="45"/>
  <c r="AC36" i="43"/>
  <c r="AA37" i="41" l="1"/>
  <c r="AA44" i="26"/>
  <c r="AA37" i="39"/>
  <c r="AA37" i="42"/>
  <c r="AA37" i="40"/>
  <c r="AA47" i="45"/>
  <c r="AA46" i="46"/>
  <c r="AC37" i="43"/>
  <c r="AC44" i="26"/>
  <c r="AC46" i="46"/>
  <c r="AA43" i="37"/>
  <c r="AC37" i="39"/>
  <c r="AA41" i="38"/>
  <c r="AC37" i="41"/>
  <c r="AA44" i="47"/>
  <c r="AC44" i="47"/>
  <c r="AE38" i="43"/>
  <c r="AD45" i="47"/>
  <c r="AE45" i="47" s="1"/>
  <c r="X46" i="47"/>
  <c r="Y45" i="47"/>
  <c r="AB45" i="47" s="1"/>
  <c r="Z45" i="47"/>
  <c r="AD38" i="41"/>
  <c r="AE38" i="41" s="1"/>
  <c r="X39" i="41"/>
  <c r="Y38" i="41"/>
  <c r="AB38" i="41" s="1"/>
  <c r="Z38" i="41"/>
  <c r="AC37" i="42"/>
  <c r="AD38" i="42"/>
  <c r="AE38" i="42" s="1"/>
  <c r="X39" i="42"/>
  <c r="Y38" i="42"/>
  <c r="AB38" i="42" s="1"/>
  <c r="Z38" i="42"/>
  <c r="X46" i="26"/>
  <c r="AD45" i="26"/>
  <c r="AE45" i="26" s="1"/>
  <c r="Y45" i="26"/>
  <c r="AB45" i="26" s="1"/>
  <c r="Z45" i="26"/>
  <c r="AC43" i="37"/>
  <c r="X39" i="43"/>
  <c r="AD38" i="43"/>
  <c r="Y38" i="43"/>
  <c r="AB38" i="43" s="1"/>
  <c r="Z38" i="43"/>
  <c r="AC37" i="40"/>
  <c r="X48" i="46"/>
  <c r="AD47" i="46"/>
  <c r="AE47" i="46" s="1"/>
  <c r="Y47" i="46"/>
  <c r="AB47" i="46" s="1"/>
  <c r="Z47" i="46"/>
  <c r="AA37" i="43"/>
  <c r="X39" i="39"/>
  <c r="AD38" i="39"/>
  <c r="AE38" i="39" s="1"/>
  <c r="Y38" i="39"/>
  <c r="AB38" i="39" s="1"/>
  <c r="Z38" i="39"/>
  <c r="AD48" i="45"/>
  <c r="AE48" i="45" s="1"/>
  <c r="X49" i="45"/>
  <c r="Y48" i="45"/>
  <c r="AB48" i="45" s="1"/>
  <c r="Z48" i="45"/>
  <c r="AC47" i="45"/>
  <c r="AD38" i="40"/>
  <c r="AE38" i="40" s="1"/>
  <c r="X39" i="40"/>
  <c r="Y38" i="40"/>
  <c r="AB38" i="40" s="1"/>
  <c r="Z38" i="40"/>
  <c r="AC41" i="38"/>
  <c r="X45" i="37"/>
  <c r="AD44" i="37"/>
  <c r="AE44" i="37" s="1"/>
  <c r="Y44" i="37"/>
  <c r="AB44" i="37" s="1"/>
  <c r="Z44" i="37"/>
  <c r="X43" i="38"/>
  <c r="AD42" i="38"/>
  <c r="AE42" i="38" s="1"/>
  <c r="Y42" i="38"/>
  <c r="AB42" i="38" s="1"/>
  <c r="Z42" i="38"/>
  <c r="AC48" i="45" l="1"/>
  <c r="AC38" i="43"/>
  <c r="AA47" i="46"/>
  <c r="AA38" i="42"/>
  <c r="AC45" i="26"/>
  <c r="AA48" i="45"/>
  <c r="AC45" i="47"/>
  <c r="AA38" i="39"/>
  <c r="AA44" i="37"/>
  <c r="AC38" i="39"/>
  <c r="AC38" i="42"/>
  <c r="AA42" i="38"/>
  <c r="AA38" i="43"/>
  <c r="AA38" i="41"/>
  <c r="AB39" i="40"/>
  <c r="AD39" i="42"/>
  <c r="AE39" i="42" s="1"/>
  <c r="X40" i="42"/>
  <c r="Y39" i="42"/>
  <c r="AB39" i="42" s="1"/>
  <c r="Z39" i="42"/>
  <c r="AD46" i="47"/>
  <c r="AE46" i="47" s="1"/>
  <c r="X47" i="47"/>
  <c r="Y46" i="47"/>
  <c r="AB46" i="47" s="1"/>
  <c r="Z46" i="47"/>
  <c r="AD49" i="45"/>
  <c r="AE49" i="45" s="1"/>
  <c r="Y49" i="45"/>
  <c r="AB49" i="45" s="1"/>
  <c r="Z49" i="45"/>
  <c r="AD46" i="26"/>
  <c r="AE46" i="26" s="1"/>
  <c r="X47" i="26"/>
  <c r="Y46" i="26"/>
  <c r="AB46" i="26" s="1"/>
  <c r="Z46" i="26"/>
  <c r="AA38" i="40"/>
  <c r="X40" i="40"/>
  <c r="AD39" i="40"/>
  <c r="AE39" i="40" s="1"/>
  <c r="Y39" i="40"/>
  <c r="Z39" i="40"/>
  <c r="AD43" i="38"/>
  <c r="AE43" i="38" s="1"/>
  <c r="X44" i="38"/>
  <c r="Y43" i="38"/>
  <c r="AB43" i="38" s="1"/>
  <c r="Z43" i="38"/>
  <c r="X40" i="43"/>
  <c r="AD39" i="43"/>
  <c r="AE39" i="43" s="1"/>
  <c r="Y39" i="43"/>
  <c r="AB39" i="43" s="1"/>
  <c r="Z39" i="43"/>
  <c r="AC39" i="43" s="1"/>
  <c r="AC47" i="46"/>
  <c r="AD48" i="46"/>
  <c r="AE48" i="46" s="1"/>
  <c r="X49" i="46"/>
  <c r="Y48" i="46"/>
  <c r="AB48" i="46" s="1"/>
  <c r="Z48" i="46"/>
  <c r="AC38" i="40"/>
  <c r="AC38" i="41"/>
  <c r="AC44" i="37"/>
  <c r="AD39" i="41"/>
  <c r="AE39" i="41" s="1"/>
  <c r="X40" i="41"/>
  <c r="Y39" i="41"/>
  <c r="AB39" i="41" s="1"/>
  <c r="Z39" i="41"/>
  <c r="AD45" i="37"/>
  <c r="AE45" i="37" s="1"/>
  <c r="X46" i="37"/>
  <c r="Y45" i="37"/>
  <c r="AB45" i="37" s="1"/>
  <c r="Z45" i="37"/>
  <c r="AD39" i="39"/>
  <c r="AE39" i="39" s="1"/>
  <c r="X40" i="39"/>
  <c r="Y39" i="39"/>
  <c r="AB39" i="39" s="1"/>
  <c r="Z39" i="39"/>
  <c r="AA45" i="26"/>
  <c r="AC42" i="38"/>
  <c r="AA45" i="47"/>
  <c r="AA46" i="47" l="1"/>
  <c r="AC46" i="47"/>
  <c r="AC39" i="42"/>
  <c r="AA48" i="46"/>
  <c r="AC45" i="37"/>
  <c r="AA43" i="38"/>
  <c r="AC39" i="41"/>
  <c r="AC43" i="38"/>
  <c r="AC39" i="40"/>
  <c r="AB46" i="37"/>
  <c r="AE40" i="43"/>
  <c r="X41" i="43"/>
  <c r="AD40" i="43"/>
  <c r="Y40" i="43"/>
  <c r="AB40" i="43" s="1"/>
  <c r="Z40" i="43"/>
  <c r="X41" i="41"/>
  <c r="AD40" i="41"/>
  <c r="AE40" i="41" s="1"/>
  <c r="Y40" i="41"/>
  <c r="AB40" i="41" s="1"/>
  <c r="Z40" i="41"/>
  <c r="AA49" i="45"/>
  <c r="AE46" i="37"/>
  <c r="AA46" i="26"/>
  <c r="X48" i="26"/>
  <c r="AD47" i="26"/>
  <c r="AE47" i="26" s="1"/>
  <c r="Y47" i="26"/>
  <c r="AB47" i="26" s="1"/>
  <c r="Z47" i="26"/>
  <c r="AD44" i="38"/>
  <c r="AE44" i="38" s="1"/>
  <c r="X45" i="38"/>
  <c r="Y44" i="38"/>
  <c r="AB44" i="38" s="1"/>
  <c r="Z44" i="38"/>
  <c r="AD46" i="37"/>
  <c r="X47" i="37"/>
  <c r="Y46" i="37"/>
  <c r="Z46" i="37"/>
  <c r="AA39" i="39"/>
  <c r="AA39" i="40"/>
  <c r="AC39" i="39"/>
  <c r="X48" i="47"/>
  <c r="AD47" i="47"/>
  <c r="AE47" i="47" s="1"/>
  <c r="Y47" i="47"/>
  <c r="AB47" i="47" s="1"/>
  <c r="Z47" i="47"/>
  <c r="AC48" i="46"/>
  <c r="AA39" i="42"/>
  <c r="AC46" i="26"/>
  <c r="AA39" i="41"/>
  <c r="AC49" i="45"/>
  <c r="X41" i="39"/>
  <c r="AD40" i="39"/>
  <c r="AE40" i="39" s="1"/>
  <c r="Y40" i="39"/>
  <c r="AB40" i="39" s="1"/>
  <c r="Z40" i="39"/>
  <c r="AA45" i="37"/>
  <c r="Y49" i="46"/>
  <c r="AD49" i="46"/>
  <c r="AE49" i="46" s="1"/>
  <c r="Z49" i="46"/>
  <c r="AC49" i="46"/>
  <c r="AB49" i="46"/>
  <c r="AD40" i="40"/>
  <c r="AE40" i="40" s="1"/>
  <c r="X41" i="40"/>
  <c r="Y40" i="40"/>
  <c r="AB40" i="40" s="1"/>
  <c r="Z40" i="40"/>
  <c r="AA39" i="43"/>
  <c r="X41" i="42"/>
  <c r="AD40" i="42"/>
  <c r="AE40" i="42" s="1"/>
  <c r="Y40" i="42"/>
  <c r="AB40" i="42" s="1"/>
  <c r="Z40" i="42"/>
  <c r="AA40" i="42" l="1"/>
  <c r="AC40" i="40"/>
  <c r="AC40" i="41"/>
  <c r="AA40" i="39"/>
  <c r="AA47" i="47"/>
  <c r="AA44" i="38"/>
  <c r="AA46" i="37"/>
  <c r="AA40" i="43"/>
  <c r="AA47" i="26"/>
  <c r="AA40" i="40"/>
  <c r="AA40" i="41"/>
  <c r="AC47" i="47"/>
  <c r="AC47" i="26"/>
  <c r="X42" i="43"/>
  <c r="AD41" i="43"/>
  <c r="AE41" i="43" s="1"/>
  <c r="Y41" i="43"/>
  <c r="AB41" i="43" s="1"/>
  <c r="Z41" i="43"/>
  <c r="X42" i="39"/>
  <c r="AD41" i="39"/>
  <c r="AE41" i="39" s="1"/>
  <c r="Y41" i="39"/>
  <c r="AB41" i="39" s="1"/>
  <c r="Z41" i="39"/>
  <c r="AD41" i="40"/>
  <c r="AE41" i="40" s="1"/>
  <c r="X42" i="40"/>
  <c r="Y41" i="40"/>
  <c r="AB41" i="40" s="1"/>
  <c r="Z41" i="40"/>
  <c r="AC41" i="40" s="1"/>
  <c r="AC46" i="37"/>
  <c r="AC44" i="38"/>
  <c r="AC40" i="43"/>
  <c r="AC40" i="42"/>
  <c r="AC41" i="42" s="1"/>
  <c r="AD41" i="41"/>
  <c r="AE41" i="41" s="1"/>
  <c r="X42" i="41"/>
  <c r="Y41" i="41"/>
  <c r="AB41" i="41" s="1"/>
  <c r="Z41" i="41"/>
  <c r="AA49" i="46"/>
  <c r="AD48" i="47"/>
  <c r="AE48" i="47" s="1"/>
  <c r="X49" i="47"/>
  <c r="Y48" i="47"/>
  <c r="AB48" i="47" s="1"/>
  <c r="Z48" i="47"/>
  <c r="X42" i="42"/>
  <c r="AD41" i="42"/>
  <c r="AE41" i="42" s="1"/>
  <c r="Z41" i="42"/>
  <c r="Y41" i="42"/>
  <c r="AB41" i="42" s="1"/>
  <c r="X48" i="37"/>
  <c r="Z47" i="37"/>
  <c r="AC47" i="37"/>
  <c r="Y47" i="37"/>
  <c r="AB47" i="37"/>
  <c r="AD47" i="37"/>
  <c r="AE47" i="37" s="1"/>
  <c r="X46" i="38"/>
  <c r="AD45" i="38"/>
  <c r="AE45" i="38" s="1"/>
  <c r="Y45" i="38"/>
  <c r="AB45" i="38" s="1"/>
  <c r="Z45" i="38"/>
  <c r="AC40" i="39"/>
  <c r="AD48" i="26"/>
  <c r="AE48" i="26" s="1"/>
  <c r="X49" i="26"/>
  <c r="Y48" i="26"/>
  <c r="AB48" i="26" s="1"/>
  <c r="Z48" i="26"/>
  <c r="AC48" i="26" l="1"/>
  <c r="AA45" i="38"/>
  <c r="AA41" i="41"/>
  <c r="AA41" i="39"/>
  <c r="AC48" i="47"/>
  <c r="AC41" i="39"/>
  <c r="AA41" i="43"/>
  <c r="AC41" i="41"/>
  <c r="AA47" i="37"/>
  <c r="AA41" i="40"/>
  <c r="AE42" i="43"/>
  <c r="AD49" i="47"/>
  <c r="AE49" i="47" s="1"/>
  <c r="Y49" i="47"/>
  <c r="AB49" i="47" s="1"/>
  <c r="Z49" i="47"/>
  <c r="AD42" i="42"/>
  <c r="AE42" i="42" s="1"/>
  <c r="X43" i="42"/>
  <c r="Y42" i="42"/>
  <c r="AB42" i="42" s="1"/>
  <c r="Z42" i="42"/>
  <c r="AD42" i="40"/>
  <c r="AE42" i="40" s="1"/>
  <c r="X43" i="40"/>
  <c r="Y42" i="40"/>
  <c r="AB42" i="40" s="1"/>
  <c r="Z42" i="40"/>
  <c r="AD49" i="26"/>
  <c r="AE49" i="26" s="1"/>
  <c r="Y49" i="26"/>
  <c r="AB49" i="26" s="1"/>
  <c r="Z49" i="26"/>
  <c r="X43" i="43"/>
  <c r="AD42" i="43"/>
  <c r="Y42" i="43"/>
  <c r="AB42" i="43" s="1"/>
  <c r="Z42" i="43"/>
  <c r="X43" i="41"/>
  <c r="AD42" i="41"/>
  <c r="AE42" i="41" s="1"/>
  <c r="Y42" i="41"/>
  <c r="AB42" i="41" s="1"/>
  <c r="Z42" i="41"/>
  <c r="X43" i="39"/>
  <c r="AD42" i="39"/>
  <c r="AE42" i="39" s="1"/>
  <c r="Y42" i="39"/>
  <c r="AB42" i="39" s="1"/>
  <c r="Z42" i="39"/>
  <c r="AD46" i="38"/>
  <c r="AE46" i="38" s="1"/>
  <c r="X47" i="38"/>
  <c r="Y46" i="38"/>
  <c r="AB46" i="38" s="1"/>
  <c r="Z46" i="38"/>
  <c r="AC41" i="43"/>
  <c r="AA48" i="47"/>
  <c r="Z48" i="37"/>
  <c r="Y48" i="37"/>
  <c r="AD48" i="37"/>
  <c r="AE48" i="37" s="1"/>
  <c r="X49" i="37"/>
  <c r="AC48" i="37"/>
  <c r="AB48" i="37"/>
  <c r="AA48" i="26"/>
  <c r="AA41" i="42"/>
  <c r="AC45" i="38"/>
  <c r="AA49" i="26" l="1"/>
  <c r="AA48" i="37"/>
  <c r="AA42" i="40"/>
  <c r="AA42" i="43"/>
  <c r="AA49" i="47"/>
  <c r="AC42" i="41"/>
  <c r="AC49" i="26"/>
  <c r="AA42" i="42"/>
  <c r="AA46" i="38"/>
  <c r="AA42" i="41"/>
  <c r="AC46" i="38"/>
  <c r="AD43" i="39"/>
  <c r="AE43" i="39" s="1"/>
  <c r="X44" i="39"/>
  <c r="Y43" i="39"/>
  <c r="AB43" i="39" s="1"/>
  <c r="Z43" i="39"/>
  <c r="X44" i="40"/>
  <c r="AD43" i="40"/>
  <c r="AE43" i="40" s="1"/>
  <c r="Y43" i="40"/>
  <c r="AB43" i="40" s="1"/>
  <c r="Z43" i="40"/>
  <c r="AC42" i="40"/>
  <c r="AA42" i="39"/>
  <c r="AC49" i="37"/>
  <c r="Z49" i="37"/>
  <c r="Y49" i="37"/>
  <c r="AD49" i="37"/>
  <c r="AE49" i="37" s="1"/>
  <c r="AB49" i="37"/>
  <c r="X44" i="42"/>
  <c r="AD43" i="42"/>
  <c r="AE43" i="42" s="1"/>
  <c r="Y43" i="42"/>
  <c r="AB43" i="42" s="1"/>
  <c r="Z43" i="42"/>
  <c r="AC42" i="42"/>
  <c r="AC49" i="47"/>
  <c r="AD43" i="43"/>
  <c r="AE43" i="43" s="1"/>
  <c r="X44" i="43"/>
  <c r="Y43" i="43"/>
  <c r="AB43" i="43" s="1"/>
  <c r="Z43" i="43"/>
  <c r="AC42" i="39"/>
  <c r="AD43" i="41"/>
  <c r="AE43" i="41" s="1"/>
  <c r="X44" i="41"/>
  <c r="Y43" i="41"/>
  <c r="AB43" i="41" s="1"/>
  <c r="Z43" i="41"/>
  <c r="AC42" i="43"/>
  <c r="AD47" i="38"/>
  <c r="AE47" i="38" s="1"/>
  <c r="X48" i="38"/>
  <c r="Y47" i="38"/>
  <c r="AB47" i="38" s="1"/>
  <c r="Z47" i="38"/>
  <c r="AA43" i="41" l="1"/>
  <c r="AA43" i="42"/>
  <c r="AC47" i="38"/>
  <c r="AC43" i="40"/>
  <c r="AA43" i="43"/>
  <c r="AA47" i="38"/>
  <c r="AA43" i="39"/>
  <c r="AC43" i="43"/>
  <c r="AA49" i="37"/>
  <c r="AE44" i="43"/>
  <c r="X45" i="40"/>
  <c r="AD44" i="40"/>
  <c r="AE44" i="40" s="1"/>
  <c r="Y44" i="40"/>
  <c r="AB44" i="40" s="1"/>
  <c r="Z44" i="40"/>
  <c r="X45" i="42"/>
  <c r="AD44" i="42"/>
  <c r="AE44" i="42" s="1"/>
  <c r="Y44" i="42"/>
  <c r="AB44" i="42" s="1"/>
  <c r="Z44" i="42"/>
  <c r="X45" i="41"/>
  <c r="AD44" i="41"/>
  <c r="AE44" i="41" s="1"/>
  <c r="Y44" i="41"/>
  <c r="AB44" i="41" s="1"/>
  <c r="Z44" i="41"/>
  <c r="AD48" i="38"/>
  <c r="AE48" i="38" s="1"/>
  <c r="X49" i="38"/>
  <c r="Y48" i="38"/>
  <c r="AB48" i="38" s="1"/>
  <c r="Z48" i="38"/>
  <c r="AC48" i="38" s="1"/>
  <c r="AD44" i="39"/>
  <c r="AE44" i="39" s="1"/>
  <c r="X45" i="39"/>
  <c r="Y44" i="39"/>
  <c r="AB44" i="39" s="1"/>
  <c r="Z44" i="39"/>
  <c r="X45" i="43"/>
  <c r="AD44" i="43"/>
  <c r="Y44" i="43"/>
  <c r="AB44" i="43" s="1"/>
  <c r="Z44" i="43"/>
  <c r="AC43" i="39"/>
  <c r="AC43" i="41"/>
  <c r="AC43" i="42"/>
  <c r="AA43" i="40"/>
  <c r="AA44" i="39" l="1"/>
  <c r="AA44" i="43"/>
  <c r="AA44" i="40"/>
  <c r="AC44" i="43"/>
  <c r="AA44" i="42"/>
  <c r="AC44" i="42"/>
  <c r="AA44" i="41"/>
  <c r="AD45" i="39"/>
  <c r="AE45" i="39" s="1"/>
  <c r="X46" i="39"/>
  <c r="Y45" i="39"/>
  <c r="AB45" i="39" s="1"/>
  <c r="Z45" i="39"/>
  <c r="AA48" i="38"/>
  <c r="AD49" i="38"/>
  <c r="AE49" i="38" s="1"/>
  <c r="Y49" i="38"/>
  <c r="AB49" i="38" s="1"/>
  <c r="Z49" i="38"/>
  <c r="X46" i="41"/>
  <c r="AD45" i="41"/>
  <c r="AE45" i="41" s="1"/>
  <c r="Y45" i="41"/>
  <c r="AB45" i="41" s="1"/>
  <c r="Z45" i="41"/>
  <c r="AC44" i="39"/>
  <c r="X46" i="40"/>
  <c r="AD45" i="40"/>
  <c r="AE45" i="40" s="1"/>
  <c r="Y45" i="40"/>
  <c r="AB45" i="40" s="1"/>
  <c r="Z45" i="40"/>
  <c r="AC44" i="40"/>
  <c r="AC44" i="41"/>
  <c r="AE45" i="43"/>
  <c r="AD45" i="43"/>
  <c r="X46" i="43"/>
  <c r="Y45" i="43"/>
  <c r="AB45" i="43" s="1"/>
  <c r="Z45" i="43"/>
  <c r="AD45" i="42"/>
  <c r="AE45" i="42" s="1"/>
  <c r="X46" i="42"/>
  <c r="Y45" i="42"/>
  <c r="AB45" i="42" s="1"/>
  <c r="Z45" i="42"/>
  <c r="AA45" i="43" l="1"/>
  <c r="AA49" i="38"/>
  <c r="AA45" i="40"/>
  <c r="AA45" i="42"/>
  <c r="AA45" i="39"/>
  <c r="AC45" i="41"/>
  <c r="AC45" i="40"/>
  <c r="AC49" i="38"/>
  <c r="AA45" i="41"/>
  <c r="AD46" i="39"/>
  <c r="AE46" i="39" s="1"/>
  <c r="X47" i="39"/>
  <c r="Y46" i="39"/>
  <c r="AB46" i="39" s="1"/>
  <c r="Z46" i="39"/>
  <c r="AD46" i="42"/>
  <c r="AE46" i="42" s="1"/>
  <c r="X47" i="42"/>
  <c r="Y46" i="42"/>
  <c r="AB46" i="42" s="1"/>
  <c r="Z46" i="42"/>
  <c r="X47" i="43"/>
  <c r="AD46" i="43"/>
  <c r="Y46" i="43"/>
  <c r="AB46" i="43" s="1"/>
  <c r="Z46" i="43"/>
  <c r="X47" i="41"/>
  <c r="AD46" i="41"/>
  <c r="AE46" i="41" s="1"/>
  <c r="Y46" i="41"/>
  <c r="AB46" i="41" s="1"/>
  <c r="Z46" i="41"/>
  <c r="AE46" i="43"/>
  <c r="X47" i="40"/>
  <c r="AD46" i="40"/>
  <c r="AE46" i="40" s="1"/>
  <c r="Y46" i="40"/>
  <c r="AB46" i="40" s="1"/>
  <c r="Z46" i="40"/>
  <c r="AC45" i="39"/>
  <c r="AC45" i="43"/>
  <c r="AC45" i="42"/>
  <c r="AA46" i="40" l="1"/>
  <c r="AC46" i="39"/>
  <c r="AA46" i="42"/>
  <c r="AC46" i="41"/>
  <c r="AA46" i="41"/>
  <c r="AA46" i="43"/>
  <c r="X48" i="42"/>
  <c r="AD47" i="42"/>
  <c r="AE47" i="42" s="1"/>
  <c r="Y47" i="42"/>
  <c r="AB47" i="42" s="1"/>
  <c r="Z47" i="42"/>
  <c r="X48" i="40"/>
  <c r="AD47" i="40"/>
  <c r="AE47" i="40" s="1"/>
  <c r="Y47" i="40"/>
  <c r="AB47" i="40" s="1"/>
  <c r="Z47" i="40"/>
  <c r="AA46" i="39"/>
  <c r="AD47" i="39"/>
  <c r="AE47" i="39" s="1"/>
  <c r="X48" i="39"/>
  <c r="Y47" i="39"/>
  <c r="AB47" i="39" s="1"/>
  <c r="Z47" i="39"/>
  <c r="AD47" i="41"/>
  <c r="AE47" i="41" s="1"/>
  <c r="X48" i="41"/>
  <c r="Y47" i="41"/>
  <c r="AB47" i="41" s="1"/>
  <c r="Z47" i="41"/>
  <c r="AC46" i="42"/>
  <c r="X48" i="43"/>
  <c r="AD47" i="43"/>
  <c r="AE47" i="43" s="1"/>
  <c r="Y47" i="43"/>
  <c r="AB47" i="43" s="1"/>
  <c r="Z47" i="43"/>
  <c r="AC46" i="43"/>
  <c r="AC46" i="40"/>
  <c r="AC47" i="40" l="1"/>
  <c r="AA47" i="39"/>
  <c r="AA47" i="43"/>
  <c r="AA47" i="41"/>
  <c r="AA47" i="40"/>
  <c r="AC47" i="39"/>
  <c r="AA47" i="42"/>
  <c r="AC47" i="41"/>
  <c r="AD48" i="41"/>
  <c r="AE48" i="41" s="1"/>
  <c r="X49" i="41"/>
  <c r="Y48" i="41"/>
  <c r="AB48" i="41" s="1"/>
  <c r="Z48" i="41"/>
  <c r="X49" i="43"/>
  <c r="AD48" i="43"/>
  <c r="AE48" i="43" s="1"/>
  <c r="Y48" i="43"/>
  <c r="AB48" i="43" s="1"/>
  <c r="Z48" i="43"/>
  <c r="AC47" i="42"/>
  <c r="X49" i="42"/>
  <c r="AD48" i="42"/>
  <c r="AE48" i="42" s="1"/>
  <c r="Y48" i="42"/>
  <c r="AB48" i="42" s="1"/>
  <c r="Z48" i="42"/>
  <c r="AD48" i="39"/>
  <c r="AE48" i="39" s="1"/>
  <c r="X49" i="39"/>
  <c r="Y48" i="39"/>
  <c r="AB48" i="39" s="1"/>
  <c r="Z48" i="39"/>
  <c r="AC47" i="43"/>
  <c r="AD48" i="40"/>
  <c r="AE48" i="40" s="1"/>
  <c r="X49" i="40"/>
  <c r="Y48" i="40"/>
  <c r="AB48" i="40" s="1"/>
  <c r="Z48" i="40"/>
  <c r="AA48" i="39" l="1"/>
  <c r="AA48" i="40"/>
  <c r="AA48" i="43"/>
  <c r="AC48" i="40"/>
  <c r="AC48" i="43"/>
  <c r="AA48" i="41"/>
  <c r="AA48" i="42"/>
  <c r="AE49" i="43"/>
  <c r="AC48" i="39"/>
  <c r="AD49" i="43"/>
  <c r="Y49" i="43"/>
  <c r="AB49" i="43" s="1"/>
  <c r="Z49" i="43"/>
  <c r="AC48" i="41"/>
  <c r="AD49" i="42"/>
  <c r="AE49" i="42" s="1"/>
  <c r="Y49" i="42"/>
  <c r="AB49" i="42" s="1"/>
  <c r="Z49" i="42"/>
  <c r="AB49" i="39"/>
  <c r="Z49" i="39"/>
  <c r="AC49" i="39"/>
  <c r="AD49" i="39"/>
  <c r="AE49" i="39" s="1"/>
  <c r="Y49" i="39"/>
  <c r="AB49" i="41"/>
  <c r="AD49" i="41"/>
  <c r="AE49" i="41" s="1"/>
  <c r="Z49" i="41"/>
  <c r="Y49" i="41"/>
  <c r="AC49" i="41"/>
  <c r="AC48" i="42"/>
  <c r="AD49" i="40"/>
  <c r="AE49" i="40" s="1"/>
  <c r="Y49" i="40"/>
  <c r="AB49" i="40" s="1"/>
  <c r="Z49" i="40"/>
  <c r="AA49" i="41" l="1"/>
  <c r="AA49" i="42"/>
  <c r="AA49" i="43"/>
  <c r="AA49" i="39"/>
  <c r="AA49" i="40"/>
  <c r="AC49" i="42"/>
  <c r="AC49" i="40"/>
  <c r="AC49" i="4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<sst xmlns="http://schemas.openxmlformats.org/spreadsheetml/2006/main" count="3280" uniqueCount="104">
  <si>
    <t xml:space="preserve">       Hola!!! </t>
  </si>
  <si>
    <r>
      <t xml:space="preserve">          Bienvendio al </t>
    </r>
    <r>
      <rPr>
        <b/>
        <sz val="11"/>
        <color theme="7"/>
        <rFont val="Calibri"/>
        <family val="2"/>
        <scheme val="minor"/>
      </rPr>
      <t>Proyecto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9"/>
        <rFont val="Calibri"/>
        <family val="2"/>
        <scheme val="minor"/>
      </rPr>
      <t>de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4"/>
        <rFont val="Calibri"/>
        <family val="2"/>
        <scheme val="minor"/>
      </rPr>
      <t>Finanzas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Familiares</t>
    </r>
    <r>
      <rPr>
        <sz val="11"/>
        <color theme="1"/>
        <rFont val="Calibri"/>
        <family val="2"/>
        <scheme val="minor"/>
      </rPr>
      <t>. Vamos a diseñar juntos un plan de 12 meses</t>
    </r>
  </si>
  <si>
    <t xml:space="preserve">          con el objetivo de mejorar las situación financiera de tu unidad familiar.</t>
  </si>
  <si>
    <t xml:space="preserve">          ¿Cuándo quieres empezar con tu plan de 12 meses?...</t>
  </si>
  <si>
    <t>Mes</t>
  </si>
  <si>
    <t>Año</t>
  </si>
  <si>
    <t>Julio</t>
  </si>
  <si>
    <t>Fecha</t>
  </si>
  <si>
    <t>Contador</t>
  </si>
  <si>
    <r>
      <rPr>
        <b/>
        <sz val="12"/>
        <color theme="7"/>
        <rFont val="Calibri"/>
        <family val="2"/>
        <scheme val="minor"/>
      </rPr>
      <t>Proyecto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9"/>
        <rFont val="Calibri"/>
        <family val="2"/>
        <scheme val="minor"/>
      </rPr>
      <t>de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4"/>
        <rFont val="Calibri"/>
        <family val="2"/>
        <scheme val="minor"/>
      </rPr>
      <t>Finanzas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5"/>
        <rFont val="Calibri"/>
        <family val="2"/>
        <scheme val="minor"/>
      </rPr>
      <t>Familiares</t>
    </r>
  </si>
  <si>
    <r>
      <rPr>
        <b/>
        <sz val="14"/>
        <rFont val="Calibri"/>
        <family val="2"/>
        <scheme val="minor"/>
      </rPr>
      <t>Paso 1:</t>
    </r>
    <r>
      <rPr>
        <sz val="11"/>
        <color theme="1"/>
        <rFont val="Calibri"/>
        <family val="2"/>
        <scheme val="minor"/>
      </rPr>
      <t xml:space="preserve"> Vamos apuntar todos los </t>
    </r>
    <r>
      <rPr>
        <b/>
        <sz val="11"/>
        <color theme="1"/>
        <rFont val="Calibri"/>
        <family val="2"/>
        <scheme val="minor"/>
      </rPr>
      <t>Ingresos Fijos</t>
    </r>
    <r>
      <rPr>
        <sz val="11"/>
        <color theme="1"/>
        <rFont val="Calibri"/>
        <family val="2"/>
        <scheme val="minor"/>
      </rPr>
      <t xml:space="preserve"> del año. Ingresos fijos como puede ser una nómina,</t>
    </r>
  </si>
  <si>
    <r>
      <rPr>
        <b/>
        <sz val="14"/>
        <rFont val="Calibri"/>
        <family val="2"/>
        <scheme val="minor"/>
      </rPr>
      <t>Paso 2:</t>
    </r>
    <r>
      <rPr>
        <sz val="11"/>
        <color theme="1"/>
        <rFont val="Calibri"/>
        <family val="2"/>
        <scheme val="minor"/>
      </rPr>
      <t xml:space="preserve"> Ahora es el turno de los </t>
    </r>
    <r>
      <rPr>
        <b/>
        <sz val="11"/>
        <color theme="1"/>
        <rFont val="Calibri"/>
        <family val="2"/>
        <scheme val="minor"/>
      </rPr>
      <t xml:space="preserve">Gatos Fijos </t>
    </r>
    <r>
      <rPr>
        <sz val="11"/>
        <color theme="1"/>
        <rFont val="Calibri"/>
        <family val="2"/>
        <scheme val="minor"/>
      </rPr>
      <t>del año. Aquí anotaremos las cuotas de los préstamos que tenemos,</t>
    </r>
  </si>
  <si>
    <t>o ingresos pasivos procedentes de alquileres de viviendas. También podemos incluir otras fuentes,</t>
  </si>
  <si>
    <t>los recibos de la luz, agua, internet. También incluiremos las cuotas de los seguros, el gimnasio, suscripciones</t>
  </si>
  <si>
    <t>de ingresos procedentes de cursos online, retribución variable prevista, ingresos pasivos, etc…</t>
  </si>
  <si>
    <t>tipo Spotify, Netflix… Si realizamos algún traspaso a otra cuenta para ahorrar también lo anotaremos aquí…</t>
  </si>
  <si>
    <t>Enero</t>
  </si>
  <si>
    <t>Día</t>
  </si>
  <si>
    <t>Importe</t>
  </si>
  <si>
    <t>Febrero</t>
  </si>
  <si>
    <t>Marzo</t>
  </si>
  <si>
    <t>Abril</t>
  </si>
  <si>
    <t>Mayo</t>
  </si>
  <si>
    <t>Junio</t>
  </si>
  <si>
    <t>Total</t>
  </si>
  <si>
    <t>Agosto</t>
  </si>
  <si>
    <t>Septiembre</t>
  </si>
  <si>
    <t>Octubre</t>
  </si>
  <si>
    <t>Noviembre</t>
  </si>
  <si>
    <t>Diciembre</t>
  </si>
  <si>
    <r>
      <rPr>
        <b/>
        <sz val="16"/>
        <color theme="7"/>
        <rFont val="Calibri"/>
        <family val="2"/>
        <scheme val="minor"/>
      </rPr>
      <t>Informe</t>
    </r>
    <r>
      <rPr>
        <b/>
        <sz val="16"/>
        <color theme="4"/>
        <rFont val="Calibri"/>
        <family val="2"/>
        <scheme val="minor"/>
      </rPr>
      <t xml:space="preserve"> </t>
    </r>
    <r>
      <rPr>
        <b/>
        <sz val="16"/>
        <color theme="9"/>
        <rFont val="Calibri"/>
        <family val="2"/>
        <scheme val="minor"/>
      </rPr>
      <t>de</t>
    </r>
    <r>
      <rPr>
        <b/>
        <sz val="16"/>
        <color theme="4"/>
        <rFont val="Calibri"/>
        <family val="2"/>
        <scheme val="minor"/>
      </rPr>
      <t xml:space="preserve"> Seguimiento </t>
    </r>
    <r>
      <rPr>
        <b/>
        <sz val="16"/>
        <color theme="5"/>
        <rFont val="Calibri"/>
        <family val="2"/>
        <scheme val="minor"/>
      </rPr>
      <t>Anual</t>
    </r>
    <r>
      <rPr>
        <b/>
        <sz val="16"/>
        <color theme="4"/>
        <rFont val="Calibri"/>
        <family val="2"/>
        <scheme val="minor"/>
      </rPr>
      <t xml:space="preserve"> </t>
    </r>
  </si>
  <si>
    <t>% Ahorro</t>
  </si>
  <si>
    <t>Ingresos</t>
  </si>
  <si>
    <t>Gastos</t>
  </si>
  <si>
    <t>Neto</t>
  </si>
  <si>
    <t>Ahorro</t>
  </si>
  <si>
    <t>Saldo a Gastar</t>
  </si>
  <si>
    <t>Orden</t>
  </si>
  <si>
    <t>Días</t>
  </si>
  <si>
    <t>Saldo a Gastar día</t>
  </si>
  <si>
    <t>Saldo a Gastar Acumulado</t>
  </si>
  <si>
    <t>Ahorro Acumulado</t>
  </si>
  <si>
    <t>Ahorro / Gasto Real</t>
  </si>
  <si>
    <t>Ahorro / Gasto Real Acum.</t>
  </si>
  <si>
    <t>% Logro</t>
  </si>
  <si>
    <t>% Logro Acumulado</t>
  </si>
  <si>
    <t>la siguiente tabla cual es el saldo de nuestra cuenta al inicio y al final de cada mes. Como normal general, el saldo final será aquel que haya justo</t>
  </si>
  <si>
    <t>antes del ingreso de la nómina del mes siguiente. Si tenemos ingresos irregulares por todo el mes, utilizaremos el saldo a final de cada mes.</t>
  </si>
  <si>
    <t>En la siguiente tabla iremos anotando el primer saldo inicial con el que partimos el año, y los saldos finales para cada mes. De esta forma podremos</t>
  </si>
  <si>
    <t xml:space="preserve"> ir viendo cual es nuestro Ahorro/Gasto Real e ir comparándolo con nuestro Ahorro Previsto.</t>
  </si>
  <si>
    <t>Meses</t>
  </si>
  <si>
    <t>Inicio</t>
  </si>
  <si>
    <t>Fin</t>
  </si>
  <si>
    <t>nuestra cuenta al inicio y al final de cada mes. Como normal general, el saldo final será aquel que haya justo antes del ingreso de la nómina del mes siguiente. Si tenemos ingresos</t>
  </si>
  <si>
    <t>irregulares por todo el mes, utilizaremos el saldo a final de cada mes.</t>
  </si>
  <si>
    <t>En la siguiente tabla iremos anotando el primer saldo inicial con el que partimos el año, y los saldos finales para cada mes. De esta forma podremos  ir viendo cual es nuestro</t>
  </si>
  <si>
    <t>Ahorro/Gasto Real e ir comparándolo con nuestro Ahorro Previsto.</t>
  </si>
  <si>
    <t>Volver</t>
  </si>
  <si>
    <t>Informe Seguimiento Mes de</t>
  </si>
  <si>
    <t>G. Variables</t>
  </si>
  <si>
    <t>Neto Acumulado</t>
  </si>
  <si>
    <t>Gastos Variables</t>
  </si>
  <si>
    <t>Gastos Variables Acumulado</t>
  </si>
  <si>
    <t>Lunes</t>
  </si>
  <si>
    <t>Martes</t>
  </si>
  <si>
    <t>Miércoles</t>
  </si>
  <si>
    <t>Jueves</t>
  </si>
  <si>
    <t>Viernes</t>
  </si>
  <si>
    <t>Sábado</t>
  </si>
  <si>
    <t>Domingo</t>
  </si>
  <si>
    <t>Neto Fijo</t>
  </si>
  <si>
    <t>Ingresos Fijos</t>
  </si>
  <si>
    <t>Gastos Fijos</t>
  </si>
  <si>
    <t>Análisis</t>
  </si>
  <si>
    <t>Semana 1</t>
  </si>
  <si>
    <t>Sdo. Gastar…</t>
  </si>
  <si>
    <t>…para Ahorrar</t>
  </si>
  <si>
    <t>Ahorro Final</t>
  </si>
  <si>
    <t>Semana 2</t>
  </si>
  <si>
    <t>Semana 3</t>
  </si>
  <si>
    <t>Semana 4</t>
  </si>
  <si>
    <t>Semana 5</t>
  </si>
  <si>
    <t>Semana 6</t>
  </si>
  <si>
    <t>MES</t>
  </si>
  <si>
    <t>TIPO_I</t>
  </si>
  <si>
    <t>CONCEPTO_I</t>
  </si>
  <si>
    <t>DIA_I</t>
  </si>
  <si>
    <t>MES_DIA_I</t>
  </si>
  <si>
    <t>IMPORTE_I</t>
  </si>
  <si>
    <t>TIPO_G</t>
  </si>
  <si>
    <t>CONCEPTO_G</t>
  </si>
  <si>
    <t>DIA_G</t>
  </si>
  <si>
    <t>MES_DIA_G</t>
  </si>
  <si>
    <t>IMPORTE_G</t>
  </si>
  <si>
    <t>DIA</t>
  </si>
  <si>
    <t>MES_DIA</t>
  </si>
  <si>
    <t>IMPORTE_N</t>
  </si>
  <si>
    <t>IMPORTE_SDO_G</t>
  </si>
  <si>
    <t>IMPORTE_SDO_A</t>
  </si>
  <si>
    <t>IMPORTE_G_VARIABLE</t>
  </si>
  <si>
    <t>Semana</t>
  </si>
  <si>
    <t>Nombre Mes</t>
  </si>
  <si>
    <r>
      <t xml:space="preserve">% </t>
    </r>
    <r>
      <rPr>
        <sz val="11"/>
        <color theme="1"/>
        <rFont val="Calibri"/>
        <family val="2"/>
        <scheme val="minor"/>
      </rPr>
      <t>Saldo</t>
    </r>
    <r>
      <rPr>
        <b/>
        <sz val="11"/>
        <color theme="1"/>
        <rFont val="Calibri"/>
        <family val="2"/>
        <scheme val="minor"/>
      </rPr>
      <t xml:space="preserve"> Fijo </t>
    </r>
    <r>
      <rPr>
        <sz val="11"/>
        <color theme="1"/>
        <rFont val="Calibri"/>
        <family val="2"/>
        <scheme val="minor"/>
      </rPr>
      <t>a Gastar</t>
    </r>
  </si>
  <si>
    <t>Quiero Gastor todos los meses la misma cantidad de…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</si>
</sst>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6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theme="5"/>
      <name val="Calibri"/>
      <family val="2"/>
      <scheme val="minor"/>
    </font>
    <font>
      <b/>
      <sz val="16"/>
      <color theme="4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6"/>
      <color theme="7"/>
      <name val="Calibri"/>
      <family val="2"/>
      <scheme val="minor"/>
    </font>
    <font>
      <b/>
      <sz val="16"/>
      <color theme="5"/>
      <name val="Calibri"/>
      <family val="2"/>
      <scheme val="minor"/>
    </font>
    <font>
      <b/>
      <sz val="11"/>
      <color theme="0"/>
      <name val="Ink Free"/>
      <family val="4"/>
    </font>
    <font>
      <sz val="11"/>
      <color theme="0"/>
      <name val="Ink Free"/>
      <family val="4"/>
    </font>
    <font>
      <i/>
      <sz val="10"/>
      <color rgb="FFC0000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gradientFill degree="225">
        <stop position="0">
          <color theme="0"/>
        </stop>
        <stop position="1">
          <color theme="7"/>
        </stop>
      </gradientFill>
    </fill>
    <fill>
      <patternFill patternType="solid">
        <fgColor theme="4" tint="0.79998168889431442"/>
        <bgColor auto="1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gradientFill degree="225">
        <stop position="0">
          <color theme="0"/>
        </stop>
        <stop position="1">
          <color theme="9"/>
        </stop>
      </gradient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gradientFill degree="225">
        <stop position="0">
          <color theme="0"/>
        </stop>
        <stop position="1">
          <color theme="4"/>
        </stop>
      </gradientFill>
    </fill>
    <fill>
      <gradientFill degree="225">
        <stop position="0">
          <color theme="0"/>
        </stop>
        <stop position="1">
          <color theme="5"/>
        </stop>
      </gradient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8" tint="0.39994506668294322"/>
      </left>
      <right/>
      <top style="medium">
        <color theme="8" tint="0.39994506668294322"/>
      </top>
      <bottom/>
      <diagonal/>
    </border>
    <border>
      <left/>
      <right/>
      <top style="medium">
        <color theme="8" tint="0.39994506668294322"/>
      </top>
      <bottom/>
      <diagonal/>
    </border>
    <border>
      <left/>
      <right style="medium">
        <color theme="8" tint="0.39994506668294322"/>
      </right>
      <top style="medium">
        <color theme="8" tint="0.39994506668294322"/>
      </top>
      <bottom/>
      <diagonal/>
    </border>
    <border>
      <left style="medium">
        <color theme="8" tint="0.39994506668294322"/>
      </left>
      <right/>
      <top/>
      <bottom/>
      <diagonal/>
    </border>
    <border>
      <left/>
      <right style="medium">
        <color theme="8" tint="0.39994506668294322"/>
      </right>
      <top/>
      <bottom/>
      <diagonal/>
    </border>
    <border>
      <left style="medium">
        <color theme="8" tint="0.39994506668294322"/>
      </left>
      <right/>
      <top/>
      <bottom style="medium">
        <color theme="8" tint="0.39994506668294322"/>
      </bottom>
      <diagonal/>
    </border>
    <border>
      <left/>
      <right/>
      <top/>
      <bottom style="medium">
        <color theme="8" tint="0.39994506668294322"/>
      </bottom>
      <diagonal/>
    </border>
    <border>
      <left/>
      <right style="medium">
        <color theme="8" tint="0.39994506668294322"/>
      </right>
      <top/>
      <bottom style="medium">
        <color theme="8" tint="0.39994506668294322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5"/>
      </right>
      <top style="thin">
        <color theme="9"/>
      </top>
      <bottom/>
      <diagonal/>
    </border>
    <border>
      <left/>
      <right style="thin">
        <color theme="5"/>
      </right>
      <top/>
      <bottom/>
      <diagonal/>
    </border>
    <border>
      <left/>
      <right/>
      <top/>
      <bottom style="thin">
        <color theme="8"/>
      </bottom>
      <diagonal/>
    </border>
    <border>
      <left style="thin">
        <color theme="7"/>
      </left>
      <right/>
      <top/>
      <bottom style="thin">
        <color theme="8"/>
      </bottom>
      <diagonal/>
    </border>
    <border>
      <left style="thin">
        <color theme="7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5" fillId="4" borderId="0" xfId="0" applyFont="1" applyFill="1"/>
    <xf numFmtId="44" fontId="5" fillId="4" borderId="0" xfId="1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44" fontId="0" fillId="0" borderId="0" xfId="0" applyNumberFormat="1"/>
    <xf numFmtId="0" fontId="8" fillId="0" borderId="3" xfId="0" applyFont="1" applyBorder="1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4" fontId="11" fillId="0" borderId="0" xfId="1" applyFont="1" applyBorder="1"/>
    <xf numFmtId="0" fontId="3" fillId="3" borderId="0" xfId="0" applyFont="1" applyFill="1" applyProtection="1">
      <protection locked="0"/>
    </xf>
    <xf numFmtId="44" fontId="3" fillId="3" borderId="0" xfId="1" applyFont="1" applyFill="1" applyBorder="1" applyProtection="1">
      <protection locked="0"/>
    </xf>
    <xf numFmtId="0" fontId="0" fillId="3" borderId="0" xfId="0" applyFill="1" applyProtection="1">
      <protection locked="0"/>
    </xf>
    <xf numFmtId="0" fontId="0" fillId="6" borderId="0" xfId="0" applyFill="1" applyProtection="1">
      <protection locked="0"/>
    </xf>
    <xf numFmtId="4" fontId="0" fillId="0" borderId="0" xfId="0" applyNumberFormat="1"/>
    <xf numFmtId="9" fontId="0" fillId="0" borderId="0" xfId="2" applyFont="1"/>
    <xf numFmtId="0" fontId="11" fillId="0" borderId="0" xfId="0" applyFont="1" applyAlignment="1">
      <alignment horizontal="center"/>
    </xf>
    <xf numFmtId="0" fontId="18" fillId="4" borderId="2" xfId="0" applyFont="1" applyFill="1" applyBorder="1"/>
    <xf numFmtId="44" fontId="18" fillId="4" borderId="2" xfId="0" applyNumberFormat="1" applyFont="1" applyFill="1" applyBorder="1"/>
    <xf numFmtId="0" fontId="6" fillId="4" borderId="0" xfId="0" applyFont="1" applyFill="1"/>
    <xf numFmtId="0" fontId="6" fillId="5" borderId="0" xfId="0" applyFont="1" applyFill="1"/>
    <xf numFmtId="0" fontId="16" fillId="0" borderId="0" xfId="3" applyBorder="1"/>
    <xf numFmtId="0" fontId="2" fillId="0" borderId="0" xfId="0" applyFont="1" applyAlignment="1">
      <alignment horizontal="center" vertical="center" wrapText="1"/>
    </xf>
    <xf numFmtId="44" fontId="0" fillId="3" borderId="0" xfId="1" applyFont="1" applyFill="1" applyBorder="1" applyProtection="1">
      <protection locked="0"/>
    </xf>
    <xf numFmtId="44" fontId="0" fillId="0" borderId="0" xfId="1" applyFont="1" applyBorder="1"/>
    <xf numFmtId="44" fontId="0" fillId="2" borderId="0" xfId="1" applyFont="1" applyFill="1" applyBorder="1" applyProtection="1">
      <protection locked="0"/>
    </xf>
    <xf numFmtId="14" fontId="0" fillId="0" borderId="0" xfId="0" applyNumberFormat="1"/>
    <xf numFmtId="1" fontId="0" fillId="0" borderId="0" xfId="0" applyNumberFormat="1"/>
    <xf numFmtId="0" fontId="19" fillId="8" borderId="0" xfId="0" applyFont="1" applyFill="1" applyAlignment="1">
      <alignment horizontal="center"/>
    </xf>
    <xf numFmtId="0" fontId="20" fillId="0" borderId="0" xfId="0" applyFont="1" applyAlignment="1">
      <alignment vertical="center"/>
    </xf>
    <xf numFmtId="0" fontId="16" fillId="0" borderId="0" xfId="3" applyAlignment="1">
      <alignment horizontal="center"/>
    </xf>
    <xf numFmtId="8" fontId="0" fillId="0" borderId="0" xfId="0" applyNumberFormat="1"/>
    <xf numFmtId="0" fontId="5" fillId="9" borderId="0" xfId="0" applyFont="1" applyFill="1"/>
    <xf numFmtId="44" fontId="5" fillId="9" borderId="0" xfId="1" applyFont="1" applyFill="1" applyBorder="1"/>
    <xf numFmtId="0" fontId="18" fillId="9" borderId="2" xfId="0" applyFont="1" applyFill="1" applyBorder="1"/>
    <xf numFmtId="44" fontId="18" fillId="9" borderId="2" xfId="0" applyNumberFormat="1" applyFont="1" applyFill="1" applyBorder="1"/>
    <xf numFmtId="0" fontId="6" fillId="9" borderId="0" xfId="0" applyFont="1" applyFill="1"/>
    <xf numFmtId="0" fontId="6" fillId="10" borderId="0" xfId="0" applyFont="1" applyFill="1"/>
    <xf numFmtId="0" fontId="5" fillId="11" borderId="0" xfId="0" applyFont="1" applyFill="1"/>
    <xf numFmtId="44" fontId="5" fillId="11" borderId="0" xfId="1" applyFont="1" applyFill="1" applyBorder="1"/>
    <xf numFmtId="0" fontId="5" fillId="12" borderId="0" xfId="0" applyFont="1" applyFill="1"/>
    <xf numFmtId="44" fontId="5" fillId="12" borderId="0" xfId="1" applyFont="1" applyFill="1" applyBorder="1"/>
    <xf numFmtId="0" fontId="18" fillId="11" borderId="2" xfId="0" applyFont="1" applyFill="1" applyBorder="1"/>
    <xf numFmtId="44" fontId="18" fillId="11" borderId="2" xfId="1" applyFont="1" applyFill="1" applyBorder="1"/>
    <xf numFmtId="0" fontId="18" fillId="12" borderId="2" xfId="0" applyFont="1" applyFill="1" applyBorder="1"/>
    <xf numFmtId="44" fontId="18" fillId="12" borderId="2" xfId="1" applyFont="1" applyFill="1" applyBorder="1"/>
    <xf numFmtId="0" fontId="0" fillId="11" borderId="0" xfId="0" applyFill="1"/>
    <xf numFmtId="0" fontId="0" fillId="13" borderId="0" xfId="0" applyFill="1"/>
    <xf numFmtId="0" fontId="0" fillId="12" borderId="0" xfId="0" applyFill="1"/>
    <xf numFmtId="0" fontId="0" fillId="14" borderId="0" xfId="0" applyFill="1"/>
    <xf numFmtId="0" fontId="19" fillId="0" borderId="0" xfId="0" applyFont="1" applyAlignment="1">
      <alignment horizontal="center"/>
    </xf>
    <xf numFmtId="44" fontId="2" fillId="0" borderId="0" xfId="1" applyFont="1" applyFill="1" applyBorder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44" fontId="0" fillId="0" borderId="0" xfId="1" applyFont="1" applyFill="1" applyBorder="1"/>
    <xf numFmtId="0" fontId="25" fillId="0" borderId="0" xfId="0" applyFont="1" applyAlignment="1">
      <alignment horizontal="left"/>
    </xf>
    <xf numFmtId="44" fontId="2" fillId="0" borderId="0" xfId="0" applyNumberFormat="1" applyFont="1"/>
    <xf numFmtId="8" fontId="2" fillId="0" borderId="0" xfId="0" applyNumberFormat="1" applyFont="1"/>
    <xf numFmtId="44" fontId="0" fillId="15" borderId="0" xfId="1" applyFont="1" applyFill="1" applyBorder="1" applyProtection="1">
      <protection locked="0"/>
    </xf>
    <xf numFmtId="0" fontId="0" fillId="17" borderId="0" xfId="0" applyFill="1"/>
    <xf numFmtId="0" fontId="0" fillId="19" borderId="0" xfId="0" applyFill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9" fillId="0" borderId="18" xfId="0" applyFont="1" applyBorder="1" applyAlignment="1">
      <alignment horizontal="center"/>
    </xf>
    <xf numFmtId="14" fontId="0" fillId="0" borderId="18" xfId="0" applyNumberFormat="1" applyBorder="1"/>
    <xf numFmtId="0" fontId="0" fillId="0" borderId="19" xfId="0" applyBorder="1"/>
    <xf numFmtId="14" fontId="0" fillId="0" borderId="19" xfId="0" applyNumberFormat="1" applyBorder="1"/>
    <xf numFmtId="0" fontId="0" fillId="18" borderId="19" xfId="0" applyFill="1" applyBorder="1"/>
    <xf numFmtId="0" fontId="0" fillId="16" borderId="21" xfId="0" applyFill="1" applyBorder="1"/>
    <xf numFmtId="0" fontId="0" fillId="0" borderId="21" xfId="0" applyBorder="1"/>
    <xf numFmtId="0" fontId="5" fillId="0" borderId="21" xfId="0" applyFont="1" applyBorder="1"/>
    <xf numFmtId="0" fontId="0" fillId="0" borderId="20" xfId="0" applyBorder="1"/>
    <xf numFmtId="0" fontId="12" fillId="0" borderId="0" xfId="0" applyFont="1"/>
    <xf numFmtId="0" fontId="2" fillId="0" borderId="15" xfId="0" applyFont="1" applyBorder="1" applyAlignment="1" applyProtection="1">
      <alignment horizontal="center"/>
      <protection locked="0"/>
    </xf>
    <xf numFmtId="0" fontId="3" fillId="4" borderId="0" xfId="0" applyFont="1" applyFill="1" applyProtection="1">
      <protection locked="0"/>
    </xf>
    <xf numFmtId="44" fontId="3" fillId="4" borderId="0" xfId="1" applyFont="1" applyFill="1" applyBorder="1" applyProtection="1">
      <protection locked="0"/>
    </xf>
    <xf numFmtId="0" fontId="3" fillId="9" borderId="0" xfId="0" applyFont="1" applyFill="1" applyProtection="1">
      <protection locked="0"/>
    </xf>
    <xf numFmtId="44" fontId="3" fillId="9" borderId="0" xfId="1" applyFont="1" applyFill="1" applyBorder="1" applyProtection="1">
      <protection locked="0"/>
    </xf>
    <xf numFmtId="0" fontId="3" fillId="11" borderId="0" xfId="0" applyFont="1" applyFill="1" applyProtection="1">
      <protection locked="0"/>
    </xf>
    <xf numFmtId="44" fontId="3" fillId="11" borderId="0" xfId="1" applyFont="1" applyFill="1" applyBorder="1" applyProtection="1">
      <protection locked="0"/>
    </xf>
    <xf numFmtId="0" fontId="3" fillId="12" borderId="0" xfId="0" applyFont="1" applyFill="1" applyProtection="1">
      <protection locked="0"/>
    </xf>
    <xf numFmtId="44" fontId="3" fillId="12" borderId="0" xfId="1" applyFont="1" applyFill="1" applyBorder="1" applyProtection="1">
      <protection locked="0"/>
    </xf>
    <xf numFmtId="0" fontId="12" fillId="0" borderId="0" xfId="0" applyFont="1" applyAlignment="1">
      <alignment wrapText="1"/>
    </xf>
    <xf numFmtId="0" fontId="34" fillId="0" borderId="0" xfId="0" applyFont="1" applyAlignment="1">
      <alignment horizontal="center" vertical="center" wrapText="1"/>
    </xf>
    <xf numFmtId="0" fontId="19" fillId="0" borderId="0" xfId="0" applyFont="1"/>
    <xf numFmtId="0" fontId="35" fillId="0" borderId="0" xfId="0" applyFont="1" applyAlignment="1">
      <alignment wrapText="1"/>
    </xf>
    <xf numFmtId="44" fontId="35" fillId="0" borderId="0" xfId="0" applyNumberFormat="1" applyFont="1" applyAlignment="1">
      <alignment wrapText="1"/>
    </xf>
    <xf numFmtId="44" fontId="35" fillId="0" borderId="0" xfId="1" applyFont="1" applyBorder="1" applyAlignment="1">
      <alignment wrapText="1"/>
    </xf>
    <xf numFmtId="9" fontId="35" fillId="0" borderId="0" xfId="2" applyFont="1" applyBorder="1" applyAlignment="1">
      <alignment wrapText="1"/>
    </xf>
    <xf numFmtId="0" fontId="19" fillId="0" borderId="0" xfId="0" applyFont="1" applyAlignment="1">
      <alignment wrapText="1"/>
    </xf>
    <xf numFmtId="44" fontId="34" fillId="0" borderId="0" xfId="0" applyNumberFormat="1" applyFont="1" applyAlignment="1">
      <alignment wrapText="1"/>
    </xf>
    <xf numFmtId="14" fontId="12" fillId="0" borderId="0" xfId="0" applyNumberFormat="1" applyFont="1"/>
    <xf numFmtId="44" fontId="19" fillId="0" borderId="0" xfId="1" applyFont="1"/>
    <xf numFmtId="44" fontId="12" fillId="0" borderId="0" xfId="1" applyFont="1"/>
    <xf numFmtId="44" fontId="12" fillId="0" borderId="0" xfId="0" applyNumberFormat="1" applyFont="1"/>
    <xf numFmtId="0" fontId="36" fillId="4" borderId="0" xfId="0" applyFont="1" applyFill="1" applyProtection="1">
      <protection locked="0"/>
    </xf>
    <xf numFmtId="44" fontId="36" fillId="4" borderId="0" xfId="1" applyFont="1" applyFill="1" applyBorder="1" applyProtection="1">
      <protection locked="0"/>
    </xf>
    <xf numFmtId="0" fontId="36" fillId="9" borderId="0" xfId="0" applyFont="1" applyFill="1" applyProtection="1">
      <protection locked="0"/>
    </xf>
    <xf numFmtId="0" fontId="36" fillId="11" borderId="0" xfId="0" applyFont="1" applyFill="1" applyProtection="1">
      <protection locked="0"/>
    </xf>
    <xf numFmtId="44" fontId="36" fillId="11" borderId="0" xfId="1" applyFont="1" applyFill="1" applyBorder="1" applyProtection="1">
      <protection locked="0"/>
    </xf>
    <xf numFmtId="0" fontId="36" fillId="12" borderId="0" xfId="0" applyFont="1" applyFill="1" applyProtection="1">
      <protection locked="0"/>
    </xf>
    <xf numFmtId="44" fontId="36" fillId="12" borderId="0" xfId="1" applyFont="1" applyFill="1" applyProtection="1">
      <protection locked="0"/>
    </xf>
    <xf numFmtId="44" fontId="3" fillId="12" borderId="0" xfId="1" applyFont="1" applyFill="1" applyProtection="1">
      <protection locked="0"/>
    </xf>
    <xf numFmtId="44" fontId="3" fillId="11" borderId="0" xfId="1" applyFont="1" applyFill="1" applyProtection="1">
      <protection locked="0"/>
    </xf>
    <xf numFmtId="44" fontId="3" fillId="9" borderId="0" xfId="1" applyFont="1" applyFill="1" applyProtection="1">
      <protection locked="0"/>
    </xf>
    <xf numFmtId="0" fontId="36" fillId="11" borderId="0" xfId="0" applyFont="1" applyFill="1" applyBorder="1" applyProtection="1">
      <protection locked="0"/>
    </xf>
    <xf numFmtId="0" fontId="36" fillId="12" borderId="0" xfId="0" applyFont="1" applyFill="1" applyBorder="1" applyProtection="1">
      <protection locked="0"/>
    </xf>
    <xf numFmtId="44" fontId="36" fillId="12" borderId="0" xfId="1" applyFont="1" applyFill="1" applyBorder="1" applyProtection="1">
      <protection locked="0"/>
    </xf>
    <xf numFmtId="0" fontId="3" fillId="11" borderId="0" xfId="0" applyFont="1" applyFill="1" applyBorder="1" applyProtection="1">
      <protection locked="0"/>
    </xf>
    <xf numFmtId="0" fontId="6" fillId="0" borderId="0" xfId="0" applyFont="1" applyBorder="1"/>
    <xf numFmtId="0" fontId="3" fillId="12" borderId="0" xfId="0" applyFont="1" applyFill="1" applyBorder="1" applyProtection="1">
      <protection locked="0"/>
    </xf>
    <xf numFmtId="0" fontId="36" fillId="4" borderId="0" xfId="0" applyFont="1" applyFill="1" applyBorder="1" applyProtection="1">
      <protection locked="0"/>
    </xf>
    <xf numFmtId="0" fontId="36" fillId="9" borderId="0" xfId="0" applyFont="1" applyFill="1" applyBorder="1" applyProtection="1">
      <protection locked="0"/>
    </xf>
    <xf numFmtId="0" fontId="3" fillId="4" borderId="0" xfId="0" applyFont="1" applyFill="1" applyBorder="1" applyProtection="1">
      <protection locked="0"/>
    </xf>
    <xf numFmtId="0" fontId="3" fillId="9" borderId="0" xfId="0" applyFont="1" applyFill="1" applyBorder="1" applyProtection="1">
      <protection locked="0"/>
    </xf>
    <xf numFmtId="0" fontId="6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1" fontId="2" fillId="0" borderId="1" xfId="0" applyNumberFormat="1" applyFont="1" applyBorder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0" fontId="11" fillId="0" borderId="0" xfId="0" applyFont="1" applyProtection="1">
      <protection hidden="1"/>
    </xf>
    <xf numFmtId="0" fontId="14" fillId="7" borderId="0" xfId="0" applyFont="1" applyFill="1" applyProtection="1">
      <protection hidden="1"/>
    </xf>
    <xf numFmtId="44" fontId="14" fillId="7" borderId="0" xfId="0" applyNumberFormat="1" applyFont="1" applyFill="1" applyProtection="1">
      <protection hidden="1"/>
    </xf>
    <xf numFmtId="0" fontId="12" fillId="7" borderId="0" xfId="0" applyFont="1" applyFill="1" applyProtection="1">
      <protection hidden="1"/>
    </xf>
    <xf numFmtId="44" fontId="3" fillId="0" borderId="4" xfId="1" applyFont="1" applyFill="1" applyBorder="1" applyAlignment="1" applyProtection="1">
      <alignment horizontal="right"/>
      <protection hidden="1"/>
    </xf>
    <xf numFmtId="44" fontId="3" fillId="0" borderId="5" xfId="1" applyFont="1" applyFill="1" applyBorder="1" applyAlignment="1" applyProtection="1">
      <alignment horizontal="right"/>
      <protection hidden="1"/>
    </xf>
    <xf numFmtId="44" fontId="3" fillId="0" borderId="6" xfId="1" applyFont="1" applyFill="1" applyBorder="1" applyAlignment="1" applyProtection="1">
      <alignment horizontal="right"/>
      <protection hidden="1"/>
    </xf>
    <xf numFmtId="44" fontId="14" fillId="7" borderId="0" xfId="2" applyNumberFormat="1" applyFont="1" applyFill="1" applyBorder="1" applyProtection="1">
      <protection hidden="1"/>
    </xf>
    <xf numFmtId="44" fontId="15" fillId="7" borderId="0" xfId="0" applyNumberFormat="1" applyFont="1" applyFill="1" applyProtection="1">
      <protection hidden="1"/>
    </xf>
    <xf numFmtId="0" fontId="7" fillId="0" borderId="0" xfId="0" applyFont="1" applyProtection="1">
      <protection hidden="1"/>
    </xf>
    <xf numFmtId="0" fontId="11" fillId="0" borderId="7" xfId="0" applyFont="1" applyBorder="1" applyProtection="1">
      <protection hidden="1"/>
    </xf>
    <xf numFmtId="44" fontId="11" fillId="0" borderId="8" xfId="0" applyNumberFormat="1" applyFont="1" applyBorder="1" applyProtection="1">
      <protection hidden="1"/>
    </xf>
    <xf numFmtId="0" fontId="7" fillId="0" borderId="9" xfId="0" applyFont="1" applyBorder="1" applyProtection="1">
      <protection hidden="1"/>
    </xf>
    <xf numFmtId="0" fontId="11" fillId="0" borderId="10" xfId="0" applyFont="1" applyBorder="1" applyProtection="1">
      <protection hidden="1"/>
    </xf>
    <xf numFmtId="44" fontId="11" fillId="0" borderId="0" xfId="0" applyNumberFormat="1" applyFont="1" applyProtection="1">
      <protection hidden="1"/>
    </xf>
    <xf numFmtId="0" fontId="7" fillId="0" borderId="11" xfId="0" applyFont="1" applyBorder="1" applyProtection="1">
      <protection hidden="1"/>
    </xf>
    <xf numFmtId="0" fontId="11" fillId="0" borderId="12" xfId="0" applyFont="1" applyBorder="1" applyProtection="1">
      <protection hidden="1"/>
    </xf>
    <xf numFmtId="44" fontId="11" fillId="0" borderId="13" xfId="2" applyNumberFormat="1" applyFont="1" applyBorder="1" applyProtection="1">
      <protection hidden="1"/>
    </xf>
    <xf numFmtId="44" fontId="7" fillId="0" borderId="14" xfId="0" applyNumberFormat="1" applyFont="1" applyBorder="1" applyProtection="1">
      <protection hidden="1"/>
    </xf>
    <xf numFmtId="44" fontId="6" fillId="0" borderId="4" xfId="1" applyFont="1" applyFill="1" applyBorder="1" applyAlignment="1" applyProtection="1">
      <alignment horizontal="right"/>
      <protection hidden="1"/>
    </xf>
    <xf numFmtId="44" fontId="6" fillId="0" borderId="5" xfId="1" applyFont="1" applyFill="1" applyBorder="1" applyAlignment="1" applyProtection="1">
      <alignment horizontal="right"/>
      <protection hidden="1"/>
    </xf>
    <xf numFmtId="44" fontId="6" fillId="0" borderId="6" xfId="1" applyFont="1" applyFill="1" applyBorder="1" applyAlignment="1" applyProtection="1">
      <alignment horizontal="right"/>
      <protection hidden="1"/>
    </xf>
    <xf numFmtId="0" fontId="3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6" fillId="0" borderId="0" xfId="3" applyBorder="1" applyProtection="1">
      <protection hidden="1"/>
    </xf>
    <xf numFmtId="9" fontId="0" fillId="3" borderId="0" xfId="0" applyNumberFormat="1" applyFill="1" applyAlignment="1" applyProtection="1">
      <alignment horizontal="center"/>
      <protection locked="0" hidden="1"/>
    </xf>
    <xf numFmtId="44" fontId="0" fillId="0" borderId="0" xfId="0" applyNumberFormat="1" applyProtection="1">
      <protection hidden="1"/>
    </xf>
    <xf numFmtId="8" fontId="0" fillId="0" borderId="0" xfId="0" applyNumberFormat="1" applyProtection="1">
      <protection hidden="1"/>
    </xf>
    <xf numFmtId="0" fontId="2" fillId="0" borderId="0" xfId="0" applyFont="1" applyAlignment="1" applyProtection="1">
      <alignment horizontal="center" vertical="center" wrapText="1"/>
      <protection locked="0" hidden="1"/>
    </xf>
    <xf numFmtId="9" fontId="0" fillId="0" borderId="0" xfId="2" applyFont="1" applyProtection="1">
      <protection locked="0" hidden="1"/>
    </xf>
    <xf numFmtId="0" fontId="16" fillId="0" borderId="0" xfId="3" applyBorder="1" applyProtection="1">
      <protection locked="0" hidden="1"/>
    </xf>
    <xf numFmtId="44" fontId="0" fillId="0" borderId="0" xfId="0" applyNumberFormat="1" applyProtection="1">
      <protection locked="0" hidden="1"/>
    </xf>
    <xf numFmtId="8" fontId="0" fillId="0" borderId="0" xfId="0" applyNumberFormat="1" applyProtection="1">
      <protection locked="0" hidden="1"/>
    </xf>
    <xf numFmtId="0" fontId="0" fillId="0" borderId="0" xfId="0" applyProtection="1">
      <protection locked="0" hidden="1"/>
    </xf>
    <xf numFmtId="44" fontId="2" fillId="0" borderId="0" xfId="0" applyNumberFormat="1" applyFont="1" applyProtection="1">
      <protection locked="0" hidden="1"/>
    </xf>
    <xf numFmtId="8" fontId="2" fillId="0" borderId="0" xfId="0" applyNumberFormat="1" applyFont="1" applyProtection="1">
      <protection locked="0" hidden="1"/>
    </xf>
    <xf numFmtId="44" fontId="0" fillId="0" borderId="0" xfId="1" applyFont="1" applyBorder="1" applyProtection="1">
      <protection hidden="1"/>
    </xf>
    <xf numFmtId="44" fontId="0" fillId="20" borderId="0" xfId="1" applyFont="1" applyFill="1" applyProtection="1">
      <protection locked="0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576"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  <dxf>
      <font>
        <b val="0"/>
        <i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4472C4"/>
      <color rgb="FFF8CBAD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4">
                      <a:tint val="77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tint val="77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tint val="77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tint val="77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0AF-4D75-8AB6-93E94D4B3F7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76000"/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4">
                      <a:shade val="76000"/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4">
                      <a:shade val="76000"/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4">
                    <a:shade val="76000"/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AF-4D75-8AB6-93E94D4B3F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'Paso 3 - Análisis'!$Q$10:$R$10</c:f>
              <c:strCache>
                <c:ptCount val="2"/>
                <c:pt idx="0">
                  <c:v>Ingresos</c:v>
                </c:pt>
                <c:pt idx="1">
                  <c:v>Gastos</c:v>
                </c:pt>
              </c:strCache>
            </c:strRef>
          </c:cat>
          <c:val>
            <c:numRef>
              <c:f>'Paso 3 - Análisis'!$Q$23:$R$23</c:f>
              <c:numCache>
                <c:formatCode>_("€"* #,##0.00_);_("€"* \(#,##0.00\);_("€"* "-"??_);_(@_)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AF-4D75-8AB6-93E94D4B3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Febrero_!$AB$17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Febrero_!$X$19:$X$49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cat>
          <c:val>
            <c:numRef>
              <c:f>Febrero_!$AB$19:$AB$49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4-4050-B076-2C5C232EC009}"/>
            </c:ext>
          </c:extLst>
        </c:ser>
        <c:ser>
          <c:idx val="1"/>
          <c:order val="1"/>
          <c:tx>
            <c:strRef>
              <c:f>Febrero_!$AC$17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Febrero_!$X$19:$X$49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cat>
          <c:val>
            <c:numRef>
              <c:f>Febrero_!$AC$19:$AC$49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4-4050-B076-2C5C232E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Febrero_!$AE$17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Febrero_!$AE$19:$AE$49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4-4050-B076-2C5C232EC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Febrero_!$B$4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Febrero_!$D$4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3-4A0D-BAE5-F469EABDB685}"/>
            </c:ext>
          </c:extLst>
        </c:ser>
        <c:ser>
          <c:idx val="1"/>
          <c:order val="1"/>
          <c:tx>
            <c:strRef>
              <c:f>Febrero_!$Z$17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Febrero_!$Z$18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3-4A0D-BAE5-F469EABDB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Febrero_!$AA$17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Febrero_!$AA$18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93-4A0D-BAE5-F469EABDB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Marzo_!$AB$17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Marzo_!$X$19:$X$49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Marzo_!$AB$19:$AB$49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D7-4D75-B122-CF2C83CB30B4}"/>
            </c:ext>
          </c:extLst>
        </c:ser>
        <c:ser>
          <c:idx val="1"/>
          <c:order val="1"/>
          <c:tx>
            <c:strRef>
              <c:f>Marzo_!$AC$17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Marzo_!$X$19:$X$49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Marzo_!$AC$19:$AC$49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D7-4D75-B122-CF2C83CB3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Marzo_!$AE$17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Marzo_!$AE$19:$AE$49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D7-4D75-B122-CF2C83CB3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Marzo_!$B$4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Marzo_!$D$4</c:f>
              <c:numCache>
                <c:formatCode>_("€"* #,##0.00_);_("€"* \(#,##0.00\);_("€"* "-"??_);_(@_)</c:formatCode>
                <c:ptCount val="1"/>
                <c:pt idx="0">
                  <c:v>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D-48CC-8C8E-9228A40A778F}"/>
            </c:ext>
          </c:extLst>
        </c:ser>
        <c:ser>
          <c:idx val="1"/>
          <c:order val="1"/>
          <c:tx>
            <c:strRef>
              <c:f>Marzo_!$Z$17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Marzo_!$Z$18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5D-48CC-8C8E-9228A40A7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Marzo_!$AA$17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Marzo_!$AA$18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5D-48CC-8C8E-9228A40A7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Abril_!$AB$17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Abril_!$X$19:$X$49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0</c:v>
                </c:pt>
              </c:numCache>
            </c:numRef>
          </c:cat>
          <c:val>
            <c:numRef>
              <c:f>Abril_!$AB$19:$AB$49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7-4D97-92A6-89D8F472CC36}"/>
            </c:ext>
          </c:extLst>
        </c:ser>
        <c:ser>
          <c:idx val="1"/>
          <c:order val="1"/>
          <c:tx>
            <c:strRef>
              <c:f>Abril_!$AC$17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Abril_!$X$19:$X$49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0</c:v>
                </c:pt>
              </c:numCache>
            </c:numRef>
          </c:cat>
          <c:val>
            <c:numRef>
              <c:f>Abril_!$AC$19:$AC$49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7-4D97-92A6-89D8F472C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Abril_!$AE$17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Abril_!$AE$19:$AE$49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D7-4D97-92A6-89D8F472C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Abril_!$B$4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Abril_!$D$4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03-4E1F-990E-35E18492F3A5}"/>
            </c:ext>
          </c:extLst>
        </c:ser>
        <c:ser>
          <c:idx val="1"/>
          <c:order val="1"/>
          <c:tx>
            <c:strRef>
              <c:f>Abril_!$Z$17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Abril_!$Z$18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03-4E1F-990E-35E18492F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Abril_!$AA$17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Abril_!$AA$18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3-4E1F-990E-35E18492F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Mayo_!$AB$17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Mayo_!$X$19:$X$49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Mayo_!$AB$19:$AB$49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22-4951-902A-F4673ED20EF9}"/>
            </c:ext>
          </c:extLst>
        </c:ser>
        <c:ser>
          <c:idx val="1"/>
          <c:order val="1"/>
          <c:tx>
            <c:strRef>
              <c:f>Mayo_!$AC$17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Mayo_!$X$19:$X$49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Mayo_!$AC$19:$AC$49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22-4951-902A-F4673ED20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Mayo_!$AE$17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Mayo_!$AE$19:$AE$49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22-4951-902A-F4673ED20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Mayo_!$B$4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Mayo_!$D$4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5-4517-BE6A-1CD0E2ECCE55}"/>
            </c:ext>
          </c:extLst>
        </c:ser>
        <c:ser>
          <c:idx val="1"/>
          <c:order val="1"/>
          <c:tx>
            <c:strRef>
              <c:f>Mayo_!$Z$17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Mayo_!$Z$18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5-4517-BE6A-1CD0E2ECC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Mayo_!$AA$17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Mayo_!$AA$18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95-4517-BE6A-1CD0E2ECC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Junio_!$AB$17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Junio_!$X$19:$X$49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0</c:v>
                </c:pt>
              </c:numCache>
            </c:numRef>
          </c:cat>
          <c:val>
            <c:numRef>
              <c:f>Junio_!$AB$19:$AB$49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FC-4BC1-BF28-B55505A53090}"/>
            </c:ext>
          </c:extLst>
        </c:ser>
        <c:ser>
          <c:idx val="1"/>
          <c:order val="1"/>
          <c:tx>
            <c:strRef>
              <c:f>Junio_!$AC$17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Junio_!$X$19:$X$49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0</c:v>
                </c:pt>
              </c:numCache>
            </c:numRef>
          </c:cat>
          <c:val>
            <c:numRef>
              <c:f>Junio_!$AC$19:$AC$49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FC-4BC1-BF28-B55505A53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Junio_!$AE$17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Junio_!$AE$19:$AE$49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C-4BC1-BF28-B55505A53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Junio_!$B$4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Junio_!$D$4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92-4F8C-A068-570A82ED111E}"/>
            </c:ext>
          </c:extLst>
        </c:ser>
        <c:ser>
          <c:idx val="1"/>
          <c:order val="1"/>
          <c:tx>
            <c:strRef>
              <c:f>Junio_!$Z$17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Junio_!$Z$18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92-4F8C-A068-570A82ED1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Junio_!$AA$17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Junio_!$AA$18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92-4F8C-A068-570A82ED1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'Paso 3 - Análisis'!$Q$10</c:f>
              <c:strCache>
                <c:ptCount val="1"/>
                <c:pt idx="0">
                  <c:v>Ingresos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Análisis'!$Q$11:$Q$22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A0-433B-AC3D-1A73083DCCDA}"/>
            </c:ext>
          </c:extLst>
        </c:ser>
        <c:ser>
          <c:idx val="1"/>
          <c:order val="1"/>
          <c:tx>
            <c:strRef>
              <c:f>'Paso 3 - Análisis'!$R$10</c:f>
              <c:strCache>
                <c:ptCount val="1"/>
                <c:pt idx="0">
                  <c:v>Gastos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Análisis'!$R$11:$R$22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A0-433B-AC3D-1A73083DCCD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798680648"/>
        <c:axId val="798683168"/>
      </c:barChart>
      <c:catAx>
        <c:axId val="79868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83168"/>
        <c:crosses val="autoZero"/>
        <c:auto val="1"/>
        <c:lblAlgn val="ctr"/>
        <c:lblOffset val="100"/>
        <c:noMultiLvlLbl val="0"/>
      </c:catAx>
      <c:valAx>
        <c:axId val="798683168"/>
        <c:scaling>
          <c:orientation val="minMax"/>
        </c:scaling>
        <c:delete val="1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crossAx val="79868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Julio_!$AB$17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Julio_!$X$19:$X$49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Julio_!$AB$19:$AB$49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9-4E83-833D-84B54E96F701}"/>
            </c:ext>
          </c:extLst>
        </c:ser>
        <c:ser>
          <c:idx val="1"/>
          <c:order val="1"/>
          <c:tx>
            <c:strRef>
              <c:f>Julio_!$AC$17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Julio_!$X$19:$X$49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Julio_!$AC$19:$AC$49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09-4E83-833D-84B54E96F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Julio_!$AE$17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Julio_!$AE$19:$AE$49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09-4E83-833D-84B54E96F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Julio_!$B$4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Julio_!$D$4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6-4F56-BFAE-D1EED17B5569}"/>
            </c:ext>
          </c:extLst>
        </c:ser>
        <c:ser>
          <c:idx val="1"/>
          <c:order val="1"/>
          <c:tx>
            <c:strRef>
              <c:f>Julio_!$Z$17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Julio_!$Z$18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56-4F56-BFAE-D1EED17B5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Julio_!$AA$17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Julio_!$AA$18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56-4F56-BFAE-D1EED17B5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Agosto_!$AB$17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Agosto_!$X$19:$X$49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Agosto_!$AB$19:$AB$49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FE-48FF-9ECE-2AFF7EF3D581}"/>
            </c:ext>
          </c:extLst>
        </c:ser>
        <c:ser>
          <c:idx val="1"/>
          <c:order val="1"/>
          <c:tx>
            <c:strRef>
              <c:f>Agosto_!$AC$17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Agosto_!$X$19:$X$49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Agosto_!$AC$19:$AC$49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FE-48FF-9ECE-2AFF7EF3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Agosto_!$AE$17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Agosto_!$AE$19:$AE$49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FE-48FF-9ECE-2AFF7EF3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Agosto_!$B$4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Agosto_!$D$4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92-4E90-923F-BA686DD832F3}"/>
            </c:ext>
          </c:extLst>
        </c:ser>
        <c:ser>
          <c:idx val="1"/>
          <c:order val="1"/>
          <c:tx>
            <c:strRef>
              <c:f>Agosto_!$Z$17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Agosto_!$Z$18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92-4E90-923F-BA686DD83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Agosto_!$AA$17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Agosto_!$AA$18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92-4E90-923F-BA686DD83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Septiembre_!$AB$17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Septiembre_!$X$19:$X$49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0</c:v>
                </c:pt>
              </c:numCache>
            </c:numRef>
          </c:cat>
          <c:val>
            <c:numRef>
              <c:f>Septiembre_!$AB$19:$AB$49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EF-4866-8AF9-83DB4D61128A}"/>
            </c:ext>
          </c:extLst>
        </c:ser>
        <c:ser>
          <c:idx val="1"/>
          <c:order val="1"/>
          <c:tx>
            <c:strRef>
              <c:f>Septiembre_!$AC$17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Septiembre_!$X$19:$X$49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0</c:v>
                </c:pt>
              </c:numCache>
            </c:numRef>
          </c:cat>
          <c:val>
            <c:numRef>
              <c:f>Septiembre_!$AC$19:$AC$49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EF-4866-8AF9-83DB4D611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Septiembre_!$AE$17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Septiembre_!$AE$19:$AE$49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EF-4866-8AF9-83DB4D611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Septiembre_!$B$4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Septiembre_!$D$4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71-473C-AA70-7AD28AEE8C4C}"/>
            </c:ext>
          </c:extLst>
        </c:ser>
        <c:ser>
          <c:idx val="1"/>
          <c:order val="1"/>
          <c:tx>
            <c:strRef>
              <c:f>Septiembre_!$Z$17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Septiembre_!$Z$18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71-473C-AA70-7AD28AEE8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Septiembre_!$AA$17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Septiembre_!$AA$18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71-473C-AA70-7AD28AEE8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Octubre_!$AB$17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Octubre_!$X$19:$X$49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Octubre_!$AB$19:$AB$49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E5-403E-B50A-269AF9915E0E}"/>
            </c:ext>
          </c:extLst>
        </c:ser>
        <c:ser>
          <c:idx val="1"/>
          <c:order val="1"/>
          <c:tx>
            <c:strRef>
              <c:f>Octubre_!$AC$17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Octubre_!$X$19:$X$49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Octubre_!$AC$19:$AC$49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E5-403E-B50A-269AF9915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Octubre_!$AE$17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Octubre_!$AE$19:$AE$49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E5-403E-B50A-269AF9915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Octubre_!$B$4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Octubre_!$D$4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58-4872-8047-5904D79ED132}"/>
            </c:ext>
          </c:extLst>
        </c:ser>
        <c:ser>
          <c:idx val="1"/>
          <c:order val="1"/>
          <c:tx>
            <c:strRef>
              <c:f>Octubre_!$Z$17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Octubre_!$Z$18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58-4872-8047-5904D79ED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Octubre_!$AA$17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Octubre_!$AA$18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8-4872-8047-5904D79ED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Noviembre_!$AB$17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Noviembre_!$X$19:$X$49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0</c:v>
                </c:pt>
              </c:numCache>
            </c:numRef>
          </c:cat>
          <c:val>
            <c:numRef>
              <c:f>Noviembre_!$AB$19:$AB$49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83-4AB7-B339-8E0043DDFF90}"/>
            </c:ext>
          </c:extLst>
        </c:ser>
        <c:ser>
          <c:idx val="1"/>
          <c:order val="1"/>
          <c:tx>
            <c:strRef>
              <c:f>Noviembre_!$AC$17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Noviembre_!$X$19:$X$49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0</c:v>
                </c:pt>
              </c:numCache>
            </c:numRef>
          </c:cat>
          <c:val>
            <c:numRef>
              <c:f>Noviembre_!$AC$19:$AC$49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83-4AB7-B339-8E0043DDF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Noviembre_!$AE$17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Noviembre_!$AE$19:$AE$49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83-4AB7-B339-8E0043DDF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Noviembre_!$B$4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Noviembre_!$D$4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47-4029-A90A-B467DBBAEDFD}"/>
            </c:ext>
          </c:extLst>
        </c:ser>
        <c:ser>
          <c:idx val="1"/>
          <c:order val="1"/>
          <c:tx>
            <c:strRef>
              <c:f>Noviembre_!$Z$17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Noviembre_!$Z$18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47-4029-A90A-B467DBBAE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Noviembre_!$AA$17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Noviembre_!$AA$18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47-4029-A90A-B467DBBAE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'Paso 3 - Análisis'!$U$58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ln w="38100" cap="flat" cmpd="sng" algn="ctr">
              <a:solidFill>
                <a:schemeClr val="accent2">
                  <a:tint val="77000"/>
                </a:schemeClr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Análisis'!$U$59:$U$70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7-42D8-BD7B-97D9C8C96366}"/>
            </c:ext>
          </c:extLst>
        </c:ser>
        <c:ser>
          <c:idx val="1"/>
          <c:order val="1"/>
          <c:tx>
            <c:strRef>
              <c:f>'Paso 3 - Análisis'!$V$58</c:f>
              <c:strCache>
                <c:ptCount val="1"/>
                <c:pt idx="0">
                  <c:v>Ahorro Acumulado</c:v>
                </c:pt>
              </c:strCache>
            </c:strRef>
          </c:tx>
          <c:spPr>
            <a:ln w="38100" cap="flat" cmpd="sng" algn="ctr">
              <a:solidFill>
                <a:schemeClr val="accent2">
                  <a:shade val="76000"/>
                </a:schemeClr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Análisis'!$V$59:$V$70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7-42D8-BD7B-97D9C8C963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72660608"/>
        <c:axId val="872658448"/>
      </c:lineChart>
      <c:catAx>
        <c:axId val="87266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2658448"/>
        <c:crosses val="autoZero"/>
        <c:auto val="1"/>
        <c:lblAlgn val="ctr"/>
        <c:lblOffset val="100"/>
        <c:noMultiLvlLbl val="0"/>
      </c:catAx>
      <c:valAx>
        <c:axId val="872658448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266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Diciembre_!$AB$17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Diciembre_!$X$19:$X$49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Diciembre_!$AB$19:$AB$49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F-44B4-A47F-FFEDE7094666}"/>
            </c:ext>
          </c:extLst>
        </c:ser>
        <c:ser>
          <c:idx val="1"/>
          <c:order val="1"/>
          <c:tx>
            <c:strRef>
              <c:f>Diciembre_!$AC$17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Diciembre_!$X$19:$X$49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Diciembre_!$AC$19:$AC$49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F-44B4-A47F-FFEDE7094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Diciembre_!$AE$17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Diciembre_!$AE$19:$AE$49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3F-44B4-A47F-FFEDE7094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Diciembre_!$B$4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Diciembre_!$D$4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D-4C0B-830E-305B3F3CEDB7}"/>
            </c:ext>
          </c:extLst>
        </c:ser>
        <c:ser>
          <c:idx val="1"/>
          <c:order val="1"/>
          <c:tx>
            <c:strRef>
              <c:f>Diciembre_!$Z$17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Diciembre_!$Z$18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5D-4C0B-830E-305B3F3C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Diciembre_!$AA$17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Diciembre_!$AA$18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5D-4C0B-830E-305B3F3C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'Paso 3 - Análisis'!$W$58</c:f>
              <c:strCache>
                <c:ptCount val="1"/>
                <c:pt idx="0">
                  <c:v>Ahorro / Gasto Real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Análisis'!$W$59:$W$70</c:f>
              <c:numCache>
                <c:formatCode>_("€"* #,##0.00_);_("€"* \(#,##0.00\);_("€"* "-"??_);_(@_)</c:formatCode>
                <c:ptCount val="12"/>
                <c:pt idx="0">
                  <c:v>-578.57999999999993</c:v>
                </c:pt>
                <c:pt idx="1">
                  <c:v>333.23000000000047</c:v>
                </c:pt>
                <c:pt idx="2">
                  <c:v>5941.66</c:v>
                </c:pt>
                <c:pt idx="3">
                  <c:v>-1929.2199999999993</c:v>
                </c:pt>
                <c:pt idx="4">
                  <c:v>-705.32000000000153</c:v>
                </c:pt>
                <c:pt idx="5">
                  <c:v>-1621</c:v>
                </c:pt>
                <c:pt idx="6">
                  <c:v>-1177.7599999999993</c:v>
                </c:pt>
                <c:pt idx="7">
                  <c:v>-1622.3999999999996</c:v>
                </c:pt>
                <c:pt idx="8">
                  <c:v>248.40999999999985</c:v>
                </c:pt>
                <c:pt idx="9">
                  <c:v>-483.97000000000025</c:v>
                </c:pt>
                <c:pt idx="10">
                  <c:v>500</c:v>
                </c:pt>
                <c:pt idx="11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8A-4EAD-8A63-24D91F0A092D}"/>
            </c:ext>
          </c:extLst>
        </c:ser>
        <c:ser>
          <c:idx val="0"/>
          <c:order val="1"/>
          <c:tx>
            <c:strRef>
              <c:f>'Paso 3 - Análisis'!$S$58</c:f>
              <c:strCache>
                <c:ptCount val="1"/>
                <c:pt idx="0">
                  <c:v>Ahorro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Análisis'!$S$59:$S$70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A-4EAD-8A63-24D91F0A092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872660608"/>
        <c:axId val="872658448"/>
      </c:barChart>
      <c:catAx>
        <c:axId val="872660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2658448"/>
        <c:crosses val="autoZero"/>
        <c:auto val="1"/>
        <c:lblAlgn val="ctr"/>
        <c:lblOffset val="100"/>
        <c:noMultiLvlLbl val="0"/>
      </c:catAx>
      <c:valAx>
        <c:axId val="872658448"/>
        <c:scaling>
          <c:orientation val="minMax"/>
        </c:scaling>
        <c:delete val="1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crossAx val="87266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'Paso 3 - Análisis'!$X$58</c:f>
              <c:strCache>
                <c:ptCount val="1"/>
                <c:pt idx="0">
                  <c:v>Ahorro / Gasto Real Acum.</c:v>
                </c:pt>
              </c:strCache>
            </c:strRef>
          </c:tx>
          <c:spPr>
            <a:ln w="38100" cap="flat" cmpd="dbl" algn="ctr">
              <a:solidFill>
                <a:schemeClr val="accent5">
                  <a:tint val="77000"/>
                </a:schemeClr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Análisis'!$X$59:$X$70</c:f>
              <c:numCache>
                <c:formatCode>_("€"* #,##0.00_);_("€"* \(#,##0.00\);_("€"* "-"??_);_(@_)</c:formatCode>
                <c:ptCount val="12"/>
                <c:pt idx="0">
                  <c:v>-578.57999999999993</c:v>
                </c:pt>
                <c:pt idx="1">
                  <c:v>-245.34999999999945</c:v>
                </c:pt>
                <c:pt idx="2">
                  <c:v>5696.31</c:v>
                </c:pt>
                <c:pt idx="3">
                  <c:v>3767.0900000000011</c:v>
                </c:pt>
                <c:pt idx="4">
                  <c:v>3061.7699999999995</c:v>
                </c:pt>
                <c:pt idx="5">
                  <c:v>1440.7699999999995</c:v>
                </c:pt>
                <c:pt idx="6">
                  <c:v>263.01000000000022</c:v>
                </c:pt>
                <c:pt idx="7">
                  <c:v>-1359.3899999999994</c:v>
                </c:pt>
                <c:pt idx="8">
                  <c:v>-1110.9799999999996</c:v>
                </c:pt>
                <c:pt idx="9">
                  <c:v>-1594.9499999999998</c:v>
                </c:pt>
                <c:pt idx="10">
                  <c:v>-1094.9499999999998</c:v>
                </c:pt>
                <c:pt idx="11">
                  <c:v>5.0500000000001819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35-47D6-A03D-2603F3C2BD3C}"/>
            </c:ext>
          </c:extLst>
        </c:ser>
        <c:ser>
          <c:idx val="1"/>
          <c:order val="1"/>
          <c:tx>
            <c:strRef>
              <c:f>'Paso 3 - Análisis'!$V$58</c:f>
              <c:strCache>
                <c:ptCount val="1"/>
                <c:pt idx="0">
                  <c:v>Ahorro Acumulado</c:v>
                </c:pt>
              </c:strCache>
            </c:strRef>
          </c:tx>
          <c:spPr>
            <a:ln w="25400" cap="flat" cmpd="sng" algn="ctr">
              <a:solidFill>
                <a:schemeClr val="accent5">
                  <a:shade val="76000"/>
                </a:schemeClr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Análisis'!$V$59:$V$70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35-47D6-A03D-2603F3C2BD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72660608"/>
        <c:axId val="872658448"/>
      </c:lineChart>
      <c:catAx>
        <c:axId val="872660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2658448"/>
        <c:crosses val="autoZero"/>
        <c:auto val="1"/>
        <c:lblAlgn val="ctr"/>
        <c:lblOffset val="100"/>
        <c:noMultiLvlLbl val="0"/>
      </c:catAx>
      <c:valAx>
        <c:axId val="87265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266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'Paso 3 - Análisis'!$W$58</c:f>
              <c:strCache>
                <c:ptCount val="1"/>
                <c:pt idx="0">
                  <c:v>Ahorro / Gasto Real</c:v>
                </c:pt>
              </c:strCache>
            </c:strRef>
          </c:tx>
          <c:spPr>
            <a:solidFill>
              <a:schemeClr val="accent6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Análisis'!$W$59:$W$70</c:f>
              <c:numCache>
                <c:formatCode>_("€"* #,##0.00_);_("€"* \(#,##0.00\);_("€"* "-"??_);_(@_)</c:formatCode>
                <c:ptCount val="12"/>
                <c:pt idx="0">
                  <c:v>-578.57999999999993</c:v>
                </c:pt>
                <c:pt idx="1">
                  <c:v>333.23000000000047</c:v>
                </c:pt>
                <c:pt idx="2">
                  <c:v>5941.66</c:v>
                </c:pt>
                <c:pt idx="3">
                  <c:v>-1929.2199999999993</c:v>
                </c:pt>
                <c:pt idx="4">
                  <c:v>-705.32000000000153</c:v>
                </c:pt>
                <c:pt idx="5">
                  <c:v>-1621</c:v>
                </c:pt>
                <c:pt idx="6">
                  <c:v>-1177.7599999999993</c:v>
                </c:pt>
                <c:pt idx="7">
                  <c:v>-1622.3999999999996</c:v>
                </c:pt>
                <c:pt idx="8">
                  <c:v>248.40999999999985</c:v>
                </c:pt>
                <c:pt idx="9">
                  <c:v>-483.97000000000025</c:v>
                </c:pt>
                <c:pt idx="10">
                  <c:v>500</c:v>
                </c:pt>
                <c:pt idx="11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59-4C1D-B0C9-8722CB2B7A21}"/>
            </c:ext>
          </c:extLst>
        </c:ser>
        <c:ser>
          <c:idx val="0"/>
          <c:order val="1"/>
          <c:tx>
            <c:strRef>
              <c:f>'Paso 3 - Análisis'!$S$58</c:f>
              <c:strCache>
                <c:ptCount val="1"/>
                <c:pt idx="0">
                  <c:v>Ahorro</c:v>
                </c:pt>
              </c:strCache>
            </c:strRef>
          </c:tx>
          <c:spPr>
            <a:solidFill>
              <a:schemeClr val="accent6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Análisis'!$S$59:$S$70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59-4C1D-B0C9-8722CB2B7A2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872660608"/>
        <c:axId val="872658448"/>
      </c:barChart>
      <c:catAx>
        <c:axId val="87266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2658448"/>
        <c:crosses val="autoZero"/>
        <c:auto val="1"/>
        <c:lblAlgn val="ctr"/>
        <c:lblOffset val="100"/>
        <c:noMultiLvlLbl val="0"/>
      </c:catAx>
      <c:valAx>
        <c:axId val="872658448"/>
        <c:scaling>
          <c:orientation val="minMax"/>
        </c:scaling>
        <c:delete val="1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crossAx val="87266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'Paso 3 - Análisis'!$X$58</c:f>
              <c:strCache>
                <c:ptCount val="1"/>
                <c:pt idx="0">
                  <c:v>Ahorro / Gasto Real Acum.</c:v>
                </c:pt>
              </c:strCache>
            </c:strRef>
          </c:tx>
          <c:spPr>
            <a:ln w="38100" cap="flat" cmpd="sng" algn="ctr">
              <a:solidFill>
                <a:schemeClr val="accent5">
                  <a:tint val="77000"/>
                </a:schemeClr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Análisis'!$X$59:$X$70</c:f>
              <c:numCache>
                <c:formatCode>_("€"* #,##0.00_);_("€"* \(#,##0.00\);_("€"* "-"??_);_(@_)</c:formatCode>
                <c:ptCount val="12"/>
                <c:pt idx="0">
                  <c:v>-578.57999999999993</c:v>
                </c:pt>
                <c:pt idx="1">
                  <c:v>-245.34999999999945</c:v>
                </c:pt>
                <c:pt idx="2">
                  <c:v>5696.31</c:v>
                </c:pt>
                <c:pt idx="3">
                  <c:v>3767.0900000000011</c:v>
                </c:pt>
                <c:pt idx="4">
                  <c:v>3061.7699999999995</c:v>
                </c:pt>
                <c:pt idx="5">
                  <c:v>1440.7699999999995</c:v>
                </c:pt>
                <c:pt idx="6">
                  <c:v>263.01000000000022</c:v>
                </c:pt>
                <c:pt idx="7">
                  <c:v>-1359.3899999999994</c:v>
                </c:pt>
                <c:pt idx="8">
                  <c:v>-1110.9799999999996</c:v>
                </c:pt>
                <c:pt idx="9">
                  <c:v>-1594.9499999999998</c:v>
                </c:pt>
                <c:pt idx="10">
                  <c:v>-1094.9499999999998</c:v>
                </c:pt>
                <c:pt idx="11">
                  <c:v>5.0500000000001819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CB-4620-A99D-4AFBD894C8F3}"/>
            </c:ext>
          </c:extLst>
        </c:ser>
        <c:ser>
          <c:idx val="1"/>
          <c:order val="1"/>
          <c:tx>
            <c:strRef>
              <c:f>'Paso 3 - Análisis'!$V$58</c:f>
              <c:strCache>
                <c:ptCount val="1"/>
                <c:pt idx="0">
                  <c:v>Ahorro Acumulado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'Paso 3 - Análisis'!$O$11:$O$22</c:f>
              <c:strCache>
                <c:ptCount val="12"/>
                <c:pt idx="0">
                  <c:v>Septiembre</c:v>
                </c:pt>
                <c:pt idx="1">
                  <c:v>Octubre</c:v>
                </c:pt>
                <c:pt idx="2">
                  <c:v>Noviembre</c:v>
                </c:pt>
                <c:pt idx="3">
                  <c:v>Diciembre</c:v>
                </c:pt>
                <c:pt idx="4">
                  <c:v>Enero</c:v>
                </c:pt>
                <c:pt idx="5">
                  <c:v>Febrero</c:v>
                </c:pt>
                <c:pt idx="6">
                  <c:v>Marzo</c:v>
                </c:pt>
                <c:pt idx="7">
                  <c:v>Abril</c:v>
                </c:pt>
                <c:pt idx="8">
                  <c:v>Mayo</c:v>
                </c:pt>
                <c:pt idx="9">
                  <c:v>Junio</c:v>
                </c:pt>
                <c:pt idx="10">
                  <c:v>Julio</c:v>
                </c:pt>
                <c:pt idx="11">
                  <c:v>Agosto</c:v>
                </c:pt>
              </c:strCache>
            </c:strRef>
          </c:cat>
          <c:val>
            <c:numRef>
              <c:f>'Paso 3 - Análisis'!$V$59:$V$70</c:f>
              <c:numCache>
                <c:formatCode>_("€"* #,##0.00_);_("€"* \(#,##0.00\);_("€"*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CB-4620-A99D-4AFBD894C8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872660608"/>
        <c:axId val="872658448"/>
      </c:lineChart>
      <c:catAx>
        <c:axId val="87266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2658448"/>
        <c:crosses val="autoZero"/>
        <c:auto val="1"/>
        <c:lblAlgn val="ctr"/>
        <c:lblOffset val="100"/>
        <c:noMultiLvlLbl val="0"/>
      </c:catAx>
      <c:valAx>
        <c:axId val="872658448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87266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Enero_!$AB$17</c:f>
              <c:strCache>
                <c:ptCount val="1"/>
                <c:pt idx="0">
                  <c:v>Neto Acumulado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cat>
            <c:numRef>
              <c:f>Enero_!$X$19:$X$49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Enero_!$AB$19:$AB$49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75-490D-BEC6-5AEBCBFF47AA}"/>
            </c:ext>
          </c:extLst>
        </c:ser>
        <c:ser>
          <c:idx val="1"/>
          <c:order val="1"/>
          <c:tx>
            <c:strRef>
              <c:f>Enero_!$AC$17</c:f>
              <c:strCache>
                <c:ptCount val="1"/>
                <c:pt idx="0">
                  <c:v>Saldo a Gastar Acumulado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Enero_!$X$19:$X$49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Enero_!$AC$19:$AC$49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75-490D-BEC6-5AEBCBFF4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8202224"/>
        <c:axId val="798203304"/>
      </c:areaChart>
      <c:lineChart>
        <c:grouping val="standard"/>
        <c:varyColors val="0"/>
        <c:ser>
          <c:idx val="2"/>
          <c:order val="2"/>
          <c:tx>
            <c:strRef>
              <c:f>Enero_!$AE$17</c:f>
              <c:strCache>
                <c:ptCount val="1"/>
                <c:pt idx="0">
                  <c:v>Gastos Variables Acumulado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Enero_!$AE$19:$AE$49</c:f>
              <c:numCache>
                <c:formatCode>_("€"* #,##0.00_);_("€"* \(#,##0.00\);_("€"* "-"??_);_(@_)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75-490D-BEC6-5AEBCBFF4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8202224"/>
        <c:axId val="798203304"/>
      </c:lineChart>
      <c:catAx>
        <c:axId val="798202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3304"/>
        <c:crosses val="autoZero"/>
        <c:auto val="1"/>
        <c:lblAlgn val="ctr"/>
        <c:lblOffset val="100"/>
        <c:noMultiLvlLbl val="0"/>
      </c:catAx>
      <c:valAx>
        <c:axId val="798203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202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Enero_!$B$4</c:f>
              <c:strCache>
                <c:ptCount val="1"/>
                <c:pt idx="0">
                  <c:v>G. Variables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Enero_!$D$4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8E-492E-96A2-64098DBB3E2F}"/>
            </c:ext>
          </c:extLst>
        </c:ser>
        <c:ser>
          <c:idx val="1"/>
          <c:order val="1"/>
          <c:tx>
            <c:strRef>
              <c:f>Enero_!$Z$17</c:f>
              <c:strCache>
                <c:ptCount val="1"/>
                <c:pt idx="0">
                  <c:v>Saldo a Gastar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Enero_!$Z$18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8E-492E-96A2-64098DBB3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98694064"/>
        <c:axId val="798692984"/>
      </c:barChart>
      <c:lineChart>
        <c:grouping val="standard"/>
        <c:varyColors val="0"/>
        <c:ser>
          <c:idx val="2"/>
          <c:order val="2"/>
          <c:tx>
            <c:strRef>
              <c:f>Enero_!$AA$17</c:f>
              <c:strCache>
                <c:ptCount val="1"/>
                <c:pt idx="0">
                  <c:v>Ahorro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Enero_!$AA$18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8E-492E-96A2-64098DBB3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1758336"/>
        <c:axId val="791763376"/>
      </c:lineChart>
      <c:catAx>
        <c:axId val="7986940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2984"/>
        <c:crosses val="autoZero"/>
        <c:auto val="1"/>
        <c:lblAlgn val="ctr"/>
        <c:lblOffset val="100"/>
        <c:noMultiLvlLbl val="0"/>
      </c:catAx>
      <c:valAx>
        <c:axId val="798692984"/>
        <c:scaling>
          <c:orientation val="minMax"/>
        </c:scaling>
        <c:delete val="0"/>
        <c:axPos val="l"/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8694064"/>
        <c:crosses val="autoZero"/>
        <c:crossBetween val="between"/>
      </c:valAx>
      <c:valAx>
        <c:axId val="791763376"/>
        <c:scaling>
          <c:orientation val="minMax"/>
        </c:scaling>
        <c:delete val="0"/>
        <c:axPos val="r"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1758336"/>
        <c:crosses val="max"/>
        <c:crossBetween val="between"/>
      </c:valAx>
      <c:catAx>
        <c:axId val="791758336"/>
        <c:scaling>
          <c:orientation val="minMax"/>
        </c:scaling>
        <c:delete val="1"/>
        <c:axPos val="b"/>
        <c:majorTickMark val="out"/>
        <c:minorTickMark val="none"/>
        <c:tickLblPos val="nextTo"/>
        <c:crossAx val="791763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Paso 3 - An&#225;lisis'!A1"/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559507</xdr:colOff>
      <xdr:row>4</xdr:row>
      <xdr:rowOff>155449</xdr:rowOff>
    </xdr:from>
    <xdr:to>
      <xdr:col>7</xdr:col>
      <xdr:colOff>59617</xdr:colOff>
      <xdr:row>6</xdr:row>
      <xdr:rowOff>25523</xdr:rowOff>
    </xdr:to>
    <xdr:pic>
      <xdr:nvPicPr>
        <xdr:cNvPr id="4" name="Imagen 3" descr="3,518 imágenes, fotos de stock, objetos en 3D y vectores ...">
          <a:extLst>
            <a:ext uri="{FF2B5EF4-FFF2-40B4-BE49-F238E27FC236}">
              <a16:creationId xmlns:a16="http://schemas.microsoft.com/office/drawing/2014/main" id="{B7840CFA-E051-7A58-2B87-B23A16EAAA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000" t="11539" r="10833" b="18462"/>
        <a:stretch/>
      </xdr:blipFill>
      <xdr:spPr bwMode="auto">
        <a:xfrm>
          <a:off x="5274382" y="726949"/>
          <a:ext cx="262110" cy="251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746485</xdr:colOff>
      <xdr:row>2</xdr:row>
      <xdr:rowOff>131502</xdr:rowOff>
    </xdr:from>
    <xdr:to>
      <xdr:col>2</xdr:col>
      <xdr:colOff>238318</xdr:colOff>
      <xdr:row>4</xdr:row>
      <xdr:rowOff>4335</xdr:rowOff>
    </xdr:to>
    <xdr:pic>
      <xdr:nvPicPr>
        <xdr:cNvPr id="2" name="Imagen 1" descr="emoticon mano saluda de emojiterra.com">
          <a:extLst>
            <a:ext uri="{FF2B5EF4-FFF2-40B4-BE49-F238E27FC236}">
              <a16:creationId xmlns:a16="http://schemas.microsoft.com/office/drawing/2014/main" id="{4E451C50-5A7C-6598-E4F2-EFEB577FA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485" y="512502"/>
          <a:ext cx="253833" cy="253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352311</xdr:colOff>
      <xdr:row>4</xdr:row>
      <xdr:rowOff>190386</xdr:rowOff>
    </xdr:from>
    <xdr:to>
      <xdr:col>6</xdr:col>
      <xdr:colOff>562090</xdr:colOff>
      <xdr:row>6</xdr:row>
      <xdr:rowOff>19165</xdr:rowOff>
    </xdr:to>
    <xdr:pic>
      <xdr:nvPicPr>
        <xdr:cNvPr id="3" name="Imagen 2" descr="emoticon finanzas de emojiterra.com">
          <a:extLst>
            <a:ext uri="{FF2B5EF4-FFF2-40B4-BE49-F238E27FC236}">
              <a16:creationId xmlns:a16="http://schemas.microsoft.com/office/drawing/2014/main" id="{752AE3ED-E023-8F7A-CE87-5841A3D3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186" y="761886"/>
          <a:ext cx="209779" cy="209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425594</xdr:colOff>
      <xdr:row>4</xdr:row>
      <xdr:rowOff>187394</xdr:rowOff>
    </xdr:from>
    <xdr:to>
      <xdr:col>4</xdr:col>
      <xdr:colOff>732025</xdr:colOff>
      <xdr:row>4</xdr:row>
      <xdr:rowOff>189080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5C3CE079-8432-9C2B-5D2A-4F18B7C21011}"/>
            </a:ext>
          </a:extLst>
        </xdr:cNvPr>
        <xdr:cNvGrpSpPr>
          <a:grpSpLocks noChangeAspect="1"/>
        </xdr:cNvGrpSpPr>
      </xdr:nvGrpSpPr>
      <xdr:grpSpPr>
        <a:xfrm>
          <a:off x="1900137" y="956721"/>
          <a:ext cx="1761925" cy="1686"/>
          <a:chOff x="7703003" y="3417434"/>
          <a:chExt cx="2304370" cy="2041"/>
        </a:xfrm>
      </xdr:grpSpPr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4C47E478-A5E5-15A5-3676-FF0C9EB7FB63}"/>
              </a:ext>
            </a:extLst>
          </xdr:cNvPr>
          <xdr:cNvCxnSpPr/>
        </xdr:nvCxnSpPr>
        <xdr:spPr>
          <a:xfrm>
            <a:off x="7703003" y="3419475"/>
            <a:ext cx="571500" cy="0"/>
          </a:xfrm>
          <a:prstGeom prst="line">
            <a:avLst/>
          </a:prstGeom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385C5E01-A132-48A4-945D-A96C04062FAE}"/>
              </a:ext>
            </a:extLst>
          </xdr:cNvPr>
          <xdr:cNvCxnSpPr/>
        </xdr:nvCxnSpPr>
        <xdr:spPr>
          <a:xfrm>
            <a:off x="8281307" y="3419475"/>
            <a:ext cx="571500" cy="0"/>
          </a:xfrm>
          <a:prstGeom prst="line">
            <a:avLst/>
          </a:prstGeom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B124C959-512D-4438-BBE9-736ED8C8C71C}"/>
              </a:ext>
            </a:extLst>
          </xdr:cNvPr>
          <xdr:cNvCxnSpPr/>
        </xdr:nvCxnSpPr>
        <xdr:spPr>
          <a:xfrm>
            <a:off x="8858249" y="3418114"/>
            <a:ext cx="571500" cy="0"/>
          </a:xfrm>
          <a:prstGeom prst="line">
            <a:avLst/>
          </a:prstGeom>
        </xdr:spPr>
        <xdr:style>
          <a:lnRef idx="1">
            <a:schemeClr val="accent5"/>
          </a:lnRef>
          <a:fillRef idx="0">
            <a:schemeClr val="accent5"/>
          </a:fillRef>
          <a:effectRef idx="0">
            <a:schemeClr val="accent5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720926A3-01C4-4C7A-AB4F-98C2DFFF0048}"/>
              </a:ext>
            </a:extLst>
          </xdr:cNvPr>
          <xdr:cNvCxnSpPr/>
        </xdr:nvCxnSpPr>
        <xdr:spPr>
          <a:xfrm>
            <a:off x="9435873" y="3417434"/>
            <a:ext cx="571500" cy="0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996364-19DA-4706-9643-411C831CD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EE836A12-5C55-4F69-8D70-E2433C2C6853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356E1F-EAC0-4EFB-A6CE-62775DF397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FFF557-F617-4AEE-85A5-D5B0F9C254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1C994BB8-47D4-4F99-8908-71D140A026B8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D54B8B7-38C0-41BF-8BAF-C9017AB2BF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F7A065-F412-4D19-BFF2-F5BF950D6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0B00F106-DA80-4814-A1AE-D8E93AED9F18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648B89E-ACA5-4F9B-A16C-27E864182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6771FD-63DF-45AB-98EF-8FF911642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BF5BB715-7272-4C92-990B-A5121C7E5B9D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76DC75-3298-4264-B12D-AC2F82E3C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C99072F-F729-49A0-BEB2-0F84C93F3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73305EFB-CFE7-4A17-A290-9A212B957688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974C78D-4A81-414D-93DD-BDB9B19DF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7F147F-27B2-4E11-AE85-159849D4B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10C61176-E5BA-414B-A605-8218F227A69E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8E10A64-8587-483E-8197-68B2A2BFF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5C1AB5-363D-4722-AA3B-EA6C8DCE7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9FDFED58-32B6-4E6F-B5E5-B9C7F13D0F14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B3880C8-D618-44C1-A67A-B34AACDE9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1CFB737-0B00-46E2-B57A-5BB57B0B8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67F776CF-2779-49D9-A1DE-30B37B8364C3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5788CB2-13E7-412F-B1DE-71AEF51A18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723899</xdr:colOff>
      <xdr:row>9</xdr:row>
      <xdr:rowOff>0</xdr:rowOff>
    </xdr:from>
    <xdr:to>
      <xdr:col>4</xdr:col>
      <xdr:colOff>95249</xdr:colOff>
      <xdr:row>11</xdr:row>
      <xdr:rowOff>95250</xdr:rowOff>
    </xdr:to>
    <xdr:pic>
      <xdr:nvPicPr>
        <xdr:cNvPr id="4" name="Gráfico 3" descr="Clip con relleno sólido">
          <a:extLst>
            <a:ext uri="{FF2B5EF4-FFF2-40B4-BE49-F238E27FC236}">
              <a16:creationId xmlns:a16="http://schemas.microsoft.com/office/drawing/2014/main" id="{00C0F698-69ED-4F30-B956-1B8220C40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09874" y="1619250"/>
          <a:ext cx="447675" cy="447675"/>
        </a:xfrm>
        <a:prstGeom prst="rect">
          <a:avLst/>
        </a:prstGeom>
      </xdr:spPr>
    </xdr:pic>
    <xdr:clientData/>
  </xdr:twoCellAnchor>
  <xdr:oneCellAnchor>
    <xdr:from>
      <xdr:col>7</xdr:col>
      <xdr:colOff>561974</xdr:colOff>
      <xdr:row>9</xdr:row>
      <xdr:rowOff>0</xdr:rowOff>
    </xdr:from>
    <xdr:ext cx="447675" cy="447675"/>
    <xdr:pic>
      <xdr:nvPicPr>
        <xdr:cNvPr id="6" name="Gráfico 5" descr="Clip con relleno sólido">
          <a:extLst>
            <a:ext uri="{FF2B5EF4-FFF2-40B4-BE49-F238E27FC236}">
              <a16:creationId xmlns:a16="http://schemas.microsoft.com/office/drawing/2014/main" id="{5311EDC3-7CAF-439E-BDD2-84975D5DB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05449" y="1619250"/>
          <a:ext cx="447675" cy="447675"/>
        </a:xfrm>
        <a:prstGeom prst="rect">
          <a:avLst/>
        </a:prstGeom>
      </xdr:spPr>
    </xdr:pic>
    <xdr:clientData/>
  </xdr:oneCellAnchor>
  <xdr:oneCellAnchor>
    <xdr:from>
      <xdr:col>11</xdr:col>
      <xdr:colOff>561974</xdr:colOff>
      <xdr:row>9</xdr:row>
      <xdr:rowOff>0</xdr:rowOff>
    </xdr:from>
    <xdr:ext cx="447675" cy="447675"/>
    <xdr:pic>
      <xdr:nvPicPr>
        <xdr:cNvPr id="8" name="Gráfico 7" descr="Clip con relleno sólido">
          <a:extLst>
            <a:ext uri="{FF2B5EF4-FFF2-40B4-BE49-F238E27FC236}">
              <a16:creationId xmlns:a16="http://schemas.microsoft.com/office/drawing/2014/main" id="{9BE3863B-007E-411C-8562-5C8DD595F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48649" y="1619250"/>
          <a:ext cx="447675" cy="447675"/>
        </a:xfrm>
        <a:prstGeom prst="rect">
          <a:avLst/>
        </a:prstGeom>
      </xdr:spPr>
    </xdr:pic>
    <xdr:clientData/>
  </xdr:oneCellAnchor>
  <xdr:oneCellAnchor>
    <xdr:from>
      <xdr:col>15</xdr:col>
      <xdr:colOff>561974</xdr:colOff>
      <xdr:row>9</xdr:row>
      <xdr:rowOff>0</xdr:rowOff>
    </xdr:from>
    <xdr:ext cx="447675" cy="447675"/>
    <xdr:pic>
      <xdr:nvPicPr>
        <xdr:cNvPr id="10" name="Gráfico 9" descr="Clip con relleno sólido">
          <a:extLst>
            <a:ext uri="{FF2B5EF4-FFF2-40B4-BE49-F238E27FC236}">
              <a16:creationId xmlns:a16="http://schemas.microsoft.com/office/drawing/2014/main" id="{25DF103B-838D-4AFD-8537-F1419E0C0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44224" y="1619250"/>
          <a:ext cx="447675" cy="447675"/>
        </a:xfrm>
        <a:prstGeom prst="rect">
          <a:avLst/>
        </a:prstGeom>
      </xdr:spPr>
    </xdr:pic>
    <xdr:clientData/>
  </xdr:oneCellAnchor>
  <xdr:oneCellAnchor>
    <xdr:from>
      <xdr:col>19</xdr:col>
      <xdr:colOff>561974</xdr:colOff>
      <xdr:row>9</xdr:row>
      <xdr:rowOff>0</xdr:rowOff>
    </xdr:from>
    <xdr:ext cx="447675" cy="447675"/>
    <xdr:pic>
      <xdr:nvPicPr>
        <xdr:cNvPr id="12" name="Gráfico 11" descr="Clip con relleno sólido">
          <a:extLst>
            <a:ext uri="{FF2B5EF4-FFF2-40B4-BE49-F238E27FC236}">
              <a16:creationId xmlns:a16="http://schemas.microsoft.com/office/drawing/2014/main" id="{FA4BB406-EAB9-473B-ABD9-BF38E75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639799" y="1619250"/>
          <a:ext cx="447675" cy="447675"/>
        </a:xfrm>
        <a:prstGeom prst="rect">
          <a:avLst/>
        </a:prstGeom>
      </xdr:spPr>
    </xdr:pic>
    <xdr:clientData/>
  </xdr:oneCellAnchor>
  <xdr:oneCellAnchor>
    <xdr:from>
      <xdr:col>23</xdr:col>
      <xdr:colOff>561974</xdr:colOff>
      <xdr:row>9</xdr:row>
      <xdr:rowOff>0</xdr:rowOff>
    </xdr:from>
    <xdr:ext cx="447675" cy="447675"/>
    <xdr:pic>
      <xdr:nvPicPr>
        <xdr:cNvPr id="14" name="Gráfico 13" descr="Clip con relleno sólido">
          <a:extLst>
            <a:ext uri="{FF2B5EF4-FFF2-40B4-BE49-F238E27FC236}">
              <a16:creationId xmlns:a16="http://schemas.microsoft.com/office/drawing/2014/main" id="{09F4A9A4-858A-43B6-BCEB-D35B96205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35374" y="1619250"/>
          <a:ext cx="447675" cy="447675"/>
        </a:xfrm>
        <a:prstGeom prst="rect">
          <a:avLst/>
        </a:prstGeom>
      </xdr:spPr>
    </xdr:pic>
    <xdr:clientData/>
  </xdr:oneCellAnchor>
  <xdr:oneCellAnchor>
    <xdr:from>
      <xdr:col>3</xdr:col>
      <xdr:colOff>723899</xdr:colOff>
      <xdr:row>34</xdr:row>
      <xdr:rowOff>0</xdr:rowOff>
    </xdr:from>
    <xdr:ext cx="447675" cy="447675"/>
    <xdr:pic>
      <xdr:nvPicPr>
        <xdr:cNvPr id="16" name="Gráfico 15" descr="Clip con relleno sólido">
          <a:extLst>
            <a:ext uri="{FF2B5EF4-FFF2-40B4-BE49-F238E27FC236}">
              <a16:creationId xmlns:a16="http://schemas.microsoft.com/office/drawing/2014/main" id="{618AB2F1-0838-43DA-8CEE-82402898B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09874" y="3714750"/>
          <a:ext cx="447675" cy="447675"/>
        </a:xfrm>
        <a:prstGeom prst="rect">
          <a:avLst/>
        </a:prstGeom>
      </xdr:spPr>
    </xdr:pic>
    <xdr:clientData/>
  </xdr:oneCellAnchor>
  <xdr:oneCellAnchor>
    <xdr:from>
      <xdr:col>7</xdr:col>
      <xdr:colOff>561974</xdr:colOff>
      <xdr:row>34</xdr:row>
      <xdr:rowOff>0</xdr:rowOff>
    </xdr:from>
    <xdr:ext cx="447675" cy="447675"/>
    <xdr:pic>
      <xdr:nvPicPr>
        <xdr:cNvPr id="18" name="Gráfico 17" descr="Clip con relleno sólido">
          <a:extLst>
            <a:ext uri="{FF2B5EF4-FFF2-40B4-BE49-F238E27FC236}">
              <a16:creationId xmlns:a16="http://schemas.microsoft.com/office/drawing/2014/main" id="{5390CB23-5D25-4F83-99CC-02014C3D1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05449" y="3714750"/>
          <a:ext cx="447675" cy="447675"/>
        </a:xfrm>
        <a:prstGeom prst="rect">
          <a:avLst/>
        </a:prstGeom>
      </xdr:spPr>
    </xdr:pic>
    <xdr:clientData/>
  </xdr:oneCellAnchor>
  <xdr:oneCellAnchor>
    <xdr:from>
      <xdr:col>11</xdr:col>
      <xdr:colOff>561974</xdr:colOff>
      <xdr:row>34</xdr:row>
      <xdr:rowOff>0</xdr:rowOff>
    </xdr:from>
    <xdr:ext cx="447675" cy="447675"/>
    <xdr:pic>
      <xdr:nvPicPr>
        <xdr:cNvPr id="20" name="Gráfico 19" descr="Clip con relleno sólido">
          <a:extLst>
            <a:ext uri="{FF2B5EF4-FFF2-40B4-BE49-F238E27FC236}">
              <a16:creationId xmlns:a16="http://schemas.microsoft.com/office/drawing/2014/main" id="{1D26E4D6-1147-41C2-A3D7-F95EA5FBA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48649" y="3714750"/>
          <a:ext cx="447675" cy="447675"/>
        </a:xfrm>
        <a:prstGeom prst="rect">
          <a:avLst/>
        </a:prstGeom>
      </xdr:spPr>
    </xdr:pic>
    <xdr:clientData/>
  </xdr:oneCellAnchor>
  <xdr:oneCellAnchor>
    <xdr:from>
      <xdr:col>15</xdr:col>
      <xdr:colOff>561974</xdr:colOff>
      <xdr:row>34</xdr:row>
      <xdr:rowOff>0</xdr:rowOff>
    </xdr:from>
    <xdr:ext cx="447675" cy="447675"/>
    <xdr:pic>
      <xdr:nvPicPr>
        <xdr:cNvPr id="22" name="Gráfico 21" descr="Clip con relleno sólido">
          <a:extLst>
            <a:ext uri="{FF2B5EF4-FFF2-40B4-BE49-F238E27FC236}">
              <a16:creationId xmlns:a16="http://schemas.microsoft.com/office/drawing/2014/main" id="{1D70DD0E-A06A-45E5-87E3-0FF9C24A7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44224" y="3714750"/>
          <a:ext cx="447675" cy="447675"/>
        </a:xfrm>
        <a:prstGeom prst="rect">
          <a:avLst/>
        </a:prstGeom>
      </xdr:spPr>
    </xdr:pic>
    <xdr:clientData/>
  </xdr:oneCellAnchor>
  <xdr:oneCellAnchor>
    <xdr:from>
      <xdr:col>19</xdr:col>
      <xdr:colOff>561974</xdr:colOff>
      <xdr:row>34</xdr:row>
      <xdr:rowOff>0</xdr:rowOff>
    </xdr:from>
    <xdr:ext cx="447675" cy="447675"/>
    <xdr:pic>
      <xdr:nvPicPr>
        <xdr:cNvPr id="24" name="Gráfico 23" descr="Clip con relleno sólido">
          <a:extLst>
            <a:ext uri="{FF2B5EF4-FFF2-40B4-BE49-F238E27FC236}">
              <a16:creationId xmlns:a16="http://schemas.microsoft.com/office/drawing/2014/main" id="{CC9FAC4F-C120-423E-A88E-05DC45C7C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639799" y="3714750"/>
          <a:ext cx="447675" cy="447675"/>
        </a:xfrm>
        <a:prstGeom prst="rect">
          <a:avLst/>
        </a:prstGeom>
      </xdr:spPr>
    </xdr:pic>
    <xdr:clientData/>
  </xdr:oneCellAnchor>
  <xdr:oneCellAnchor>
    <xdr:from>
      <xdr:col>23</xdr:col>
      <xdr:colOff>561974</xdr:colOff>
      <xdr:row>34</xdr:row>
      <xdr:rowOff>0</xdr:rowOff>
    </xdr:from>
    <xdr:ext cx="447675" cy="447675"/>
    <xdr:pic>
      <xdr:nvPicPr>
        <xdr:cNvPr id="26" name="Gráfico 25" descr="Clip con relleno sólido">
          <a:extLst>
            <a:ext uri="{FF2B5EF4-FFF2-40B4-BE49-F238E27FC236}">
              <a16:creationId xmlns:a16="http://schemas.microsoft.com/office/drawing/2014/main" id="{D9C4A432-0993-46D9-A52C-E59418288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335374" y="3714750"/>
          <a:ext cx="447675" cy="447675"/>
        </a:xfrm>
        <a:prstGeom prst="rect">
          <a:avLst/>
        </a:prstGeom>
      </xdr:spPr>
    </xdr:pic>
    <xdr:clientData/>
  </xdr:oneCellAnchor>
  <xdr:twoCellAnchor>
    <xdr:from>
      <xdr:col>10</xdr:col>
      <xdr:colOff>209551</xdr:colOff>
      <xdr:row>4</xdr:row>
      <xdr:rowOff>47625</xdr:rowOff>
    </xdr:from>
    <xdr:to>
      <xdr:col>12</xdr:col>
      <xdr:colOff>76201</xdr:colOff>
      <xdr:row>6</xdr:row>
      <xdr:rowOff>114300</xdr:rowOff>
    </xdr:to>
    <xdr:sp macro="" textlink="">
      <xdr:nvSpPr>
        <xdr:cNvPr id="27" name="Flecha: a la derecha con bandas 26">
          <a:extLst>
            <a:ext uri="{FF2B5EF4-FFF2-40B4-BE49-F238E27FC236}">
              <a16:creationId xmlns:a16="http://schemas.microsoft.com/office/drawing/2014/main" id="{E78B8C3B-B4A0-384D-22D9-D38C1D783B46}"/>
            </a:ext>
          </a:extLst>
        </xdr:cNvPr>
        <xdr:cNvSpPr/>
      </xdr:nvSpPr>
      <xdr:spPr>
        <a:xfrm>
          <a:off x="6038851" y="142875"/>
          <a:ext cx="1390650" cy="495300"/>
        </a:xfrm>
        <a:prstGeom prst="stripedRightArrow">
          <a:avLst/>
        </a:prstGeom>
        <a:solidFill>
          <a:sysClr val="window" lastClr="FFFFFF">
            <a:alpha val="50000"/>
          </a:sysClr>
        </a:solidFill>
        <a:ln w="12700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 sd="3128251825">
                <a:custGeom>
                  <a:avLst/>
                  <a:gdLst>
                    <a:gd name="connsiteX0" fmla="*/ 0 w 1390650"/>
                    <a:gd name="connsiteY0" fmla="*/ 123825 h 495300"/>
                    <a:gd name="connsiteX1" fmla="*/ 15478 w 1390650"/>
                    <a:gd name="connsiteY1" fmla="*/ 123825 h 495300"/>
                    <a:gd name="connsiteX2" fmla="*/ 15478 w 1390650"/>
                    <a:gd name="connsiteY2" fmla="*/ 371475 h 495300"/>
                    <a:gd name="connsiteX3" fmla="*/ 0 w 1390650"/>
                    <a:gd name="connsiteY3" fmla="*/ 371475 h 495300"/>
                    <a:gd name="connsiteX4" fmla="*/ 0 w 1390650"/>
                    <a:gd name="connsiteY4" fmla="*/ 123825 h 495300"/>
                    <a:gd name="connsiteX5" fmla="*/ 30956 w 1390650"/>
                    <a:gd name="connsiteY5" fmla="*/ 123825 h 495300"/>
                    <a:gd name="connsiteX6" fmla="*/ 61913 w 1390650"/>
                    <a:gd name="connsiteY6" fmla="*/ 123825 h 495300"/>
                    <a:gd name="connsiteX7" fmla="*/ 61913 w 1390650"/>
                    <a:gd name="connsiteY7" fmla="*/ 371475 h 495300"/>
                    <a:gd name="connsiteX8" fmla="*/ 30956 w 1390650"/>
                    <a:gd name="connsiteY8" fmla="*/ 371475 h 495300"/>
                    <a:gd name="connsiteX9" fmla="*/ 30956 w 1390650"/>
                    <a:gd name="connsiteY9" fmla="*/ 123825 h 495300"/>
                    <a:gd name="connsiteX10" fmla="*/ 77391 w 1390650"/>
                    <a:gd name="connsiteY10" fmla="*/ 123825 h 495300"/>
                    <a:gd name="connsiteX11" fmla="*/ 631508 w 1390650"/>
                    <a:gd name="connsiteY11" fmla="*/ 123825 h 495300"/>
                    <a:gd name="connsiteX12" fmla="*/ 1143000 w 1390650"/>
                    <a:gd name="connsiteY12" fmla="*/ 123825 h 495300"/>
                    <a:gd name="connsiteX13" fmla="*/ 1143000 w 1390650"/>
                    <a:gd name="connsiteY13" fmla="*/ 0 h 495300"/>
                    <a:gd name="connsiteX14" fmla="*/ 1390650 w 1390650"/>
                    <a:gd name="connsiteY14" fmla="*/ 247650 h 495300"/>
                    <a:gd name="connsiteX15" fmla="*/ 1143000 w 1390650"/>
                    <a:gd name="connsiteY15" fmla="*/ 495300 h 495300"/>
                    <a:gd name="connsiteX16" fmla="*/ 1143000 w 1390650"/>
                    <a:gd name="connsiteY16" fmla="*/ 371475 h 495300"/>
                    <a:gd name="connsiteX17" fmla="*/ 620852 w 1390650"/>
                    <a:gd name="connsiteY17" fmla="*/ 371475 h 495300"/>
                    <a:gd name="connsiteX18" fmla="*/ 77391 w 1390650"/>
                    <a:gd name="connsiteY18" fmla="*/ 371475 h 495300"/>
                    <a:gd name="connsiteX19" fmla="*/ 77391 w 1390650"/>
                    <a:gd name="connsiteY19" fmla="*/ 123825 h 4953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</a:cxnLst>
                  <a:rect l="l" t="t" r="r" b="b"/>
                  <a:pathLst>
                    <a:path w="1390650" h="495300" fill="none" extrusionOk="0">
                      <a:moveTo>
                        <a:pt x="0" y="123825"/>
                      </a:moveTo>
                      <a:cubicBezTo>
                        <a:pt x="5345" y="123727"/>
                        <a:pt x="11344" y="123680"/>
                        <a:pt x="15478" y="123825"/>
                      </a:cubicBezTo>
                      <a:cubicBezTo>
                        <a:pt x="20591" y="175659"/>
                        <a:pt x="9384" y="305580"/>
                        <a:pt x="15478" y="371475"/>
                      </a:cubicBezTo>
                      <a:cubicBezTo>
                        <a:pt x="10422" y="371770"/>
                        <a:pt x="4155" y="371803"/>
                        <a:pt x="0" y="371475"/>
                      </a:cubicBezTo>
                      <a:cubicBezTo>
                        <a:pt x="-3556" y="296965"/>
                        <a:pt x="10733" y="221594"/>
                        <a:pt x="0" y="123825"/>
                      </a:cubicBezTo>
                      <a:close/>
                      <a:moveTo>
                        <a:pt x="30956" y="123825"/>
                      </a:moveTo>
                      <a:cubicBezTo>
                        <a:pt x="43792" y="124284"/>
                        <a:pt x="48627" y="124168"/>
                        <a:pt x="61913" y="123825"/>
                      </a:cubicBezTo>
                      <a:cubicBezTo>
                        <a:pt x="74009" y="185890"/>
                        <a:pt x="51933" y="266370"/>
                        <a:pt x="61913" y="371475"/>
                      </a:cubicBezTo>
                      <a:cubicBezTo>
                        <a:pt x="53775" y="370364"/>
                        <a:pt x="45970" y="370200"/>
                        <a:pt x="30956" y="371475"/>
                      </a:cubicBezTo>
                      <a:cubicBezTo>
                        <a:pt x="30772" y="302514"/>
                        <a:pt x="33706" y="226217"/>
                        <a:pt x="30956" y="123825"/>
                      </a:cubicBezTo>
                      <a:close/>
                      <a:moveTo>
                        <a:pt x="77391" y="123825"/>
                      </a:moveTo>
                      <a:cubicBezTo>
                        <a:pt x="250193" y="124870"/>
                        <a:pt x="444727" y="105745"/>
                        <a:pt x="631508" y="123825"/>
                      </a:cubicBezTo>
                      <a:cubicBezTo>
                        <a:pt x="818289" y="141905"/>
                        <a:pt x="933483" y="98670"/>
                        <a:pt x="1143000" y="123825"/>
                      </a:cubicBezTo>
                      <a:cubicBezTo>
                        <a:pt x="1137862" y="87526"/>
                        <a:pt x="1143870" y="37991"/>
                        <a:pt x="1143000" y="0"/>
                      </a:cubicBezTo>
                      <a:cubicBezTo>
                        <a:pt x="1214656" y="75136"/>
                        <a:pt x="1314052" y="176546"/>
                        <a:pt x="1390650" y="247650"/>
                      </a:cubicBezTo>
                      <a:cubicBezTo>
                        <a:pt x="1313549" y="349447"/>
                        <a:pt x="1187605" y="439843"/>
                        <a:pt x="1143000" y="495300"/>
                      </a:cubicBezTo>
                      <a:cubicBezTo>
                        <a:pt x="1142132" y="445036"/>
                        <a:pt x="1138712" y="413171"/>
                        <a:pt x="1143000" y="371475"/>
                      </a:cubicBezTo>
                      <a:cubicBezTo>
                        <a:pt x="993031" y="351045"/>
                        <a:pt x="773737" y="350052"/>
                        <a:pt x="620852" y="371475"/>
                      </a:cubicBezTo>
                      <a:cubicBezTo>
                        <a:pt x="467967" y="392898"/>
                        <a:pt x="261474" y="377518"/>
                        <a:pt x="77391" y="371475"/>
                      </a:cubicBezTo>
                      <a:cubicBezTo>
                        <a:pt x="72123" y="281470"/>
                        <a:pt x="85008" y="228791"/>
                        <a:pt x="77391" y="123825"/>
                      </a:cubicBezTo>
                      <a:close/>
                    </a:path>
                    <a:path w="1390650" h="495300" stroke="0" extrusionOk="0">
                      <a:moveTo>
                        <a:pt x="0" y="123825"/>
                      </a:moveTo>
                      <a:cubicBezTo>
                        <a:pt x="5683" y="123515"/>
                        <a:pt x="10021" y="123547"/>
                        <a:pt x="15478" y="123825"/>
                      </a:cubicBezTo>
                      <a:cubicBezTo>
                        <a:pt x="12657" y="183709"/>
                        <a:pt x="17307" y="279695"/>
                        <a:pt x="15478" y="371475"/>
                      </a:cubicBezTo>
                      <a:cubicBezTo>
                        <a:pt x="11274" y="372101"/>
                        <a:pt x="7728" y="372078"/>
                        <a:pt x="0" y="371475"/>
                      </a:cubicBezTo>
                      <a:cubicBezTo>
                        <a:pt x="-8935" y="307802"/>
                        <a:pt x="1793" y="198831"/>
                        <a:pt x="0" y="123825"/>
                      </a:cubicBezTo>
                      <a:close/>
                      <a:moveTo>
                        <a:pt x="30956" y="123825"/>
                      </a:moveTo>
                      <a:cubicBezTo>
                        <a:pt x="40182" y="122883"/>
                        <a:pt x="47867" y="124702"/>
                        <a:pt x="61913" y="123825"/>
                      </a:cubicBezTo>
                      <a:cubicBezTo>
                        <a:pt x="56308" y="203228"/>
                        <a:pt x="59203" y="301019"/>
                        <a:pt x="61913" y="371475"/>
                      </a:cubicBezTo>
                      <a:cubicBezTo>
                        <a:pt x="53408" y="370174"/>
                        <a:pt x="45498" y="369930"/>
                        <a:pt x="30956" y="371475"/>
                      </a:cubicBezTo>
                      <a:cubicBezTo>
                        <a:pt x="26098" y="253520"/>
                        <a:pt x="25721" y="191105"/>
                        <a:pt x="30956" y="123825"/>
                      </a:cubicBezTo>
                      <a:close/>
                      <a:moveTo>
                        <a:pt x="77391" y="123825"/>
                      </a:moveTo>
                      <a:cubicBezTo>
                        <a:pt x="211229" y="105900"/>
                        <a:pt x="425872" y="134580"/>
                        <a:pt x="578227" y="123825"/>
                      </a:cubicBezTo>
                      <a:cubicBezTo>
                        <a:pt x="730582" y="113070"/>
                        <a:pt x="887546" y="143684"/>
                        <a:pt x="1143000" y="123825"/>
                      </a:cubicBezTo>
                      <a:cubicBezTo>
                        <a:pt x="1143775" y="86976"/>
                        <a:pt x="1140027" y="35885"/>
                        <a:pt x="1143000" y="0"/>
                      </a:cubicBezTo>
                      <a:cubicBezTo>
                        <a:pt x="1231777" y="78468"/>
                        <a:pt x="1312864" y="156258"/>
                        <a:pt x="1390650" y="247650"/>
                      </a:cubicBezTo>
                      <a:cubicBezTo>
                        <a:pt x="1302597" y="335939"/>
                        <a:pt x="1202024" y="411988"/>
                        <a:pt x="1143000" y="495300"/>
                      </a:cubicBezTo>
                      <a:cubicBezTo>
                        <a:pt x="1144487" y="464595"/>
                        <a:pt x="1141132" y="396779"/>
                        <a:pt x="1143000" y="371475"/>
                      </a:cubicBezTo>
                      <a:cubicBezTo>
                        <a:pt x="1022803" y="353338"/>
                        <a:pt x="746409" y="385983"/>
                        <a:pt x="631508" y="371475"/>
                      </a:cubicBezTo>
                      <a:cubicBezTo>
                        <a:pt x="516607" y="356967"/>
                        <a:pt x="258798" y="376217"/>
                        <a:pt x="77391" y="371475"/>
                      </a:cubicBezTo>
                      <a:cubicBezTo>
                        <a:pt x="88803" y="258323"/>
                        <a:pt x="78107" y="235839"/>
                        <a:pt x="77391" y="123825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+mn-lt"/>
            </a:rPr>
            <a:t>Continuar...</a:t>
          </a:r>
        </a:p>
      </xdr:txBody>
    </xdr:sp>
    <xdr:clientData/>
  </xdr:twoCellAnchor>
  <xdr:twoCellAnchor>
    <xdr:from>
      <xdr:col>0</xdr:col>
      <xdr:colOff>514351</xdr:colOff>
      <xdr:row>3</xdr:row>
      <xdr:rowOff>171449</xdr:rowOff>
    </xdr:from>
    <xdr:to>
      <xdr:col>10</xdr:col>
      <xdr:colOff>114301</xdr:colOff>
      <xdr:row>7</xdr:row>
      <xdr:rowOff>95249</xdr:rowOff>
    </xdr:to>
    <xdr:sp macro="" textlink="">
      <xdr:nvSpPr>
        <xdr:cNvPr id="30" name="Rectángulo: esquinas diagonales cortadas 29">
          <a:extLst>
            <a:ext uri="{FF2B5EF4-FFF2-40B4-BE49-F238E27FC236}">
              <a16:creationId xmlns:a16="http://schemas.microsoft.com/office/drawing/2014/main" id="{3846A2FB-6F10-D2AB-C314-A6AD7EDE2E13}"/>
            </a:ext>
          </a:extLst>
        </xdr:cNvPr>
        <xdr:cNvSpPr/>
      </xdr:nvSpPr>
      <xdr:spPr>
        <a:xfrm>
          <a:off x="514351" y="666749"/>
          <a:ext cx="6515100" cy="762000"/>
        </a:xfrm>
        <a:prstGeom prst="snip2DiagRect">
          <a:avLst/>
        </a:prstGeom>
        <a:noFill/>
        <a:ln w="12700">
          <a:solidFill>
            <a:sysClr val="windowText" lastClr="000000"/>
          </a:solidFill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6515100"/>
                    <a:gd name="connsiteY0" fmla="*/ 0 h 762000"/>
                    <a:gd name="connsiteX1" fmla="*/ 574929 w 6515100"/>
                    <a:gd name="connsiteY1" fmla="*/ 0 h 762000"/>
                    <a:gd name="connsiteX2" fmla="*/ 1022096 w 6515100"/>
                    <a:gd name="connsiteY2" fmla="*/ 0 h 762000"/>
                    <a:gd name="connsiteX3" fmla="*/ 1788667 w 6515100"/>
                    <a:gd name="connsiteY3" fmla="*/ 0 h 762000"/>
                    <a:gd name="connsiteX4" fmla="*/ 2363596 w 6515100"/>
                    <a:gd name="connsiteY4" fmla="*/ 0 h 762000"/>
                    <a:gd name="connsiteX5" fmla="*/ 2938525 w 6515100"/>
                    <a:gd name="connsiteY5" fmla="*/ 0 h 762000"/>
                    <a:gd name="connsiteX6" fmla="*/ 3705096 w 6515100"/>
                    <a:gd name="connsiteY6" fmla="*/ 0 h 762000"/>
                    <a:gd name="connsiteX7" fmla="*/ 4216144 w 6515100"/>
                    <a:gd name="connsiteY7" fmla="*/ 0 h 762000"/>
                    <a:gd name="connsiteX8" fmla="*/ 4982716 w 6515100"/>
                    <a:gd name="connsiteY8" fmla="*/ 0 h 762000"/>
                    <a:gd name="connsiteX9" fmla="*/ 5749287 w 6515100"/>
                    <a:gd name="connsiteY9" fmla="*/ 0 h 762000"/>
                    <a:gd name="connsiteX10" fmla="*/ 6388097 w 6515100"/>
                    <a:gd name="connsiteY10" fmla="*/ 0 h 762000"/>
                    <a:gd name="connsiteX11" fmla="*/ 6515100 w 6515100"/>
                    <a:gd name="connsiteY11" fmla="*/ 127003 h 762000"/>
                    <a:gd name="connsiteX12" fmla="*/ 6515100 w 6515100"/>
                    <a:gd name="connsiteY12" fmla="*/ 762000 h 762000"/>
                    <a:gd name="connsiteX13" fmla="*/ 6515100 w 6515100"/>
                    <a:gd name="connsiteY13" fmla="*/ 762000 h 762000"/>
                    <a:gd name="connsiteX14" fmla="*/ 5748528 w 6515100"/>
                    <a:gd name="connsiteY14" fmla="*/ 762000 h 762000"/>
                    <a:gd name="connsiteX15" fmla="*/ 4981957 w 6515100"/>
                    <a:gd name="connsiteY15" fmla="*/ 762000 h 762000"/>
                    <a:gd name="connsiteX16" fmla="*/ 4215385 w 6515100"/>
                    <a:gd name="connsiteY16" fmla="*/ 762000 h 762000"/>
                    <a:gd name="connsiteX17" fmla="*/ 3576575 w 6515100"/>
                    <a:gd name="connsiteY17" fmla="*/ 762000 h 762000"/>
                    <a:gd name="connsiteX18" fmla="*/ 3001647 w 6515100"/>
                    <a:gd name="connsiteY18" fmla="*/ 762000 h 762000"/>
                    <a:gd name="connsiteX19" fmla="*/ 2554480 w 6515100"/>
                    <a:gd name="connsiteY19" fmla="*/ 762000 h 762000"/>
                    <a:gd name="connsiteX20" fmla="*/ 2043432 w 6515100"/>
                    <a:gd name="connsiteY20" fmla="*/ 762000 h 762000"/>
                    <a:gd name="connsiteX21" fmla="*/ 1532384 w 6515100"/>
                    <a:gd name="connsiteY21" fmla="*/ 762000 h 762000"/>
                    <a:gd name="connsiteX22" fmla="*/ 957456 w 6515100"/>
                    <a:gd name="connsiteY22" fmla="*/ 762000 h 762000"/>
                    <a:gd name="connsiteX23" fmla="*/ 127003 w 6515100"/>
                    <a:gd name="connsiteY23" fmla="*/ 762000 h 762000"/>
                    <a:gd name="connsiteX24" fmla="*/ 0 w 6515100"/>
                    <a:gd name="connsiteY24" fmla="*/ 634997 h 762000"/>
                    <a:gd name="connsiteX25" fmla="*/ 0 w 6515100"/>
                    <a:gd name="connsiteY25" fmla="*/ 0 h 762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</a:cxnLst>
                  <a:rect l="l" t="t" r="r" b="b"/>
                  <a:pathLst>
                    <a:path w="6515100" h="762000" extrusionOk="0">
                      <a:moveTo>
                        <a:pt x="0" y="0"/>
                      </a:moveTo>
                      <a:cubicBezTo>
                        <a:pt x="145481" y="8067"/>
                        <a:pt x="428931" y="-20899"/>
                        <a:pt x="574929" y="0"/>
                      </a:cubicBezTo>
                      <a:cubicBezTo>
                        <a:pt x="720927" y="20899"/>
                        <a:pt x="816810" y="-6209"/>
                        <a:pt x="1022096" y="0"/>
                      </a:cubicBezTo>
                      <a:cubicBezTo>
                        <a:pt x="1227382" y="6209"/>
                        <a:pt x="1425153" y="9105"/>
                        <a:pt x="1788667" y="0"/>
                      </a:cubicBezTo>
                      <a:cubicBezTo>
                        <a:pt x="2152181" y="-9105"/>
                        <a:pt x="2210589" y="24880"/>
                        <a:pt x="2363596" y="0"/>
                      </a:cubicBezTo>
                      <a:cubicBezTo>
                        <a:pt x="2516603" y="-24880"/>
                        <a:pt x="2776277" y="-4472"/>
                        <a:pt x="2938525" y="0"/>
                      </a:cubicBezTo>
                      <a:cubicBezTo>
                        <a:pt x="3100773" y="4472"/>
                        <a:pt x="3480668" y="-17787"/>
                        <a:pt x="3705096" y="0"/>
                      </a:cubicBezTo>
                      <a:cubicBezTo>
                        <a:pt x="3929524" y="17787"/>
                        <a:pt x="4088860" y="-18050"/>
                        <a:pt x="4216144" y="0"/>
                      </a:cubicBezTo>
                      <a:cubicBezTo>
                        <a:pt x="4343428" y="18050"/>
                        <a:pt x="4792677" y="-15497"/>
                        <a:pt x="4982716" y="0"/>
                      </a:cubicBezTo>
                      <a:cubicBezTo>
                        <a:pt x="5172755" y="15497"/>
                        <a:pt x="5469991" y="-17370"/>
                        <a:pt x="5749287" y="0"/>
                      </a:cubicBezTo>
                      <a:cubicBezTo>
                        <a:pt x="6028583" y="17370"/>
                        <a:pt x="6225116" y="-4798"/>
                        <a:pt x="6388097" y="0"/>
                      </a:cubicBezTo>
                      <a:cubicBezTo>
                        <a:pt x="6444258" y="65218"/>
                        <a:pt x="6476481" y="87486"/>
                        <a:pt x="6515100" y="127003"/>
                      </a:cubicBezTo>
                      <a:cubicBezTo>
                        <a:pt x="6518589" y="407787"/>
                        <a:pt x="6502947" y="542163"/>
                        <a:pt x="6515100" y="762000"/>
                      </a:cubicBezTo>
                      <a:lnTo>
                        <a:pt x="6515100" y="762000"/>
                      </a:lnTo>
                      <a:cubicBezTo>
                        <a:pt x="6156131" y="742101"/>
                        <a:pt x="6025592" y="740782"/>
                        <a:pt x="5748528" y="762000"/>
                      </a:cubicBezTo>
                      <a:cubicBezTo>
                        <a:pt x="5471464" y="783218"/>
                        <a:pt x="5349960" y="769696"/>
                        <a:pt x="4981957" y="762000"/>
                      </a:cubicBezTo>
                      <a:cubicBezTo>
                        <a:pt x="4613954" y="754304"/>
                        <a:pt x="4442380" y="795959"/>
                        <a:pt x="4215385" y="762000"/>
                      </a:cubicBezTo>
                      <a:cubicBezTo>
                        <a:pt x="3988390" y="728041"/>
                        <a:pt x="3831319" y="737077"/>
                        <a:pt x="3576575" y="762000"/>
                      </a:cubicBezTo>
                      <a:cubicBezTo>
                        <a:pt x="3321831" y="786924"/>
                        <a:pt x="3234680" y="750334"/>
                        <a:pt x="3001647" y="762000"/>
                      </a:cubicBezTo>
                      <a:cubicBezTo>
                        <a:pt x="2768614" y="773666"/>
                        <a:pt x="2745625" y="768554"/>
                        <a:pt x="2554480" y="762000"/>
                      </a:cubicBezTo>
                      <a:cubicBezTo>
                        <a:pt x="2363335" y="755446"/>
                        <a:pt x="2264503" y="769766"/>
                        <a:pt x="2043432" y="762000"/>
                      </a:cubicBezTo>
                      <a:cubicBezTo>
                        <a:pt x="1822361" y="754234"/>
                        <a:pt x="1739873" y="779985"/>
                        <a:pt x="1532384" y="762000"/>
                      </a:cubicBezTo>
                      <a:cubicBezTo>
                        <a:pt x="1324895" y="744015"/>
                        <a:pt x="1128012" y="759876"/>
                        <a:pt x="957456" y="762000"/>
                      </a:cubicBezTo>
                      <a:cubicBezTo>
                        <a:pt x="786900" y="764124"/>
                        <a:pt x="474849" y="795435"/>
                        <a:pt x="127003" y="762000"/>
                      </a:cubicBezTo>
                      <a:cubicBezTo>
                        <a:pt x="91913" y="730708"/>
                        <a:pt x="52543" y="689009"/>
                        <a:pt x="0" y="634997"/>
                      </a:cubicBezTo>
                      <a:cubicBezTo>
                        <a:pt x="-5098" y="471055"/>
                        <a:pt x="1726" y="151139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12</xdr:col>
      <xdr:colOff>228600</xdr:colOff>
      <xdr:row>3</xdr:row>
      <xdr:rowOff>161925</xdr:rowOff>
    </xdr:from>
    <xdr:to>
      <xdr:col>22</xdr:col>
      <xdr:colOff>504825</xdr:colOff>
      <xdr:row>7</xdr:row>
      <xdr:rowOff>38100</xdr:rowOff>
    </xdr:to>
    <xdr:sp macro="" textlink="">
      <xdr:nvSpPr>
        <xdr:cNvPr id="31" name="Rectángulo: esquinas diagonales cortadas 30">
          <a:extLst>
            <a:ext uri="{FF2B5EF4-FFF2-40B4-BE49-F238E27FC236}">
              <a16:creationId xmlns:a16="http://schemas.microsoft.com/office/drawing/2014/main" id="{A63D16A8-D5E3-42E4-97E9-04F8CAC98741}"/>
            </a:ext>
          </a:extLst>
        </xdr:cNvPr>
        <xdr:cNvSpPr/>
      </xdr:nvSpPr>
      <xdr:spPr>
        <a:xfrm>
          <a:off x="8877300" y="647700"/>
          <a:ext cx="6724650" cy="685800"/>
        </a:xfrm>
        <a:prstGeom prst="snip2DiagRect">
          <a:avLst/>
        </a:prstGeom>
        <a:solidFill>
          <a:srgbClr val="F2F2F2">
            <a:alpha val="50196"/>
          </a:srgbClr>
        </a:solidFill>
        <a:ln w="12700">
          <a:solidFill>
            <a:sysClr val="windowText" lastClr="000000"/>
          </a:solidFill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7648575"/>
                    <a:gd name="connsiteY0" fmla="*/ 0 h 762000"/>
                    <a:gd name="connsiteX1" fmla="*/ 758995 w 7648575"/>
                    <a:gd name="connsiteY1" fmla="*/ 0 h 762000"/>
                    <a:gd name="connsiteX2" fmla="*/ 1367559 w 7648575"/>
                    <a:gd name="connsiteY2" fmla="*/ 0 h 762000"/>
                    <a:gd name="connsiteX3" fmla="*/ 1825691 w 7648575"/>
                    <a:gd name="connsiteY3" fmla="*/ 0 h 762000"/>
                    <a:gd name="connsiteX4" fmla="*/ 2584686 w 7648575"/>
                    <a:gd name="connsiteY4" fmla="*/ 0 h 762000"/>
                    <a:gd name="connsiteX5" fmla="*/ 3118033 w 7648575"/>
                    <a:gd name="connsiteY5" fmla="*/ 0 h 762000"/>
                    <a:gd name="connsiteX6" fmla="*/ 3877028 w 7648575"/>
                    <a:gd name="connsiteY6" fmla="*/ 0 h 762000"/>
                    <a:gd name="connsiteX7" fmla="*/ 4711239 w 7648575"/>
                    <a:gd name="connsiteY7" fmla="*/ 0 h 762000"/>
                    <a:gd name="connsiteX8" fmla="*/ 5319803 w 7648575"/>
                    <a:gd name="connsiteY8" fmla="*/ 0 h 762000"/>
                    <a:gd name="connsiteX9" fmla="*/ 6154013 w 7648575"/>
                    <a:gd name="connsiteY9" fmla="*/ 0 h 762000"/>
                    <a:gd name="connsiteX10" fmla="*/ 6687361 w 7648575"/>
                    <a:gd name="connsiteY10" fmla="*/ 0 h 762000"/>
                    <a:gd name="connsiteX11" fmla="*/ 7521572 w 7648575"/>
                    <a:gd name="connsiteY11" fmla="*/ 0 h 762000"/>
                    <a:gd name="connsiteX12" fmla="*/ 7648575 w 7648575"/>
                    <a:gd name="connsiteY12" fmla="*/ 127003 h 762000"/>
                    <a:gd name="connsiteX13" fmla="*/ 7648575 w 7648575"/>
                    <a:gd name="connsiteY13" fmla="*/ 762000 h 762000"/>
                    <a:gd name="connsiteX14" fmla="*/ 7648575 w 7648575"/>
                    <a:gd name="connsiteY14" fmla="*/ 762000 h 762000"/>
                    <a:gd name="connsiteX15" fmla="*/ 6814364 w 7648575"/>
                    <a:gd name="connsiteY15" fmla="*/ 762000 h 762000"/>
                    <a:gd name="connsiteX16" fmla="*/ 6130585 w 7648575"/>
                    <a:gd name="connsiteY16" fmla="*/ 762000 h 762000"/>
                    <a:gd name="connsiteX17" fmla="*/ 5446806 w 7648575"/>
                    <a:gd name="connsiteY17" fmla="*/ 762000 h 762000"/>
                    <a:gd name="connsiteX18" fmla="*/ 4763026 w 7648575"/>
                    <a:gd name="connsiteY18" fmla="*/ 762000 h 762000"/>
                    <a:gd name="connsiteX19" fmla="*/ 4079247 w 7648575"/>
                    <a:gd name="connsiteY19" fmla="*/ 762000 h 762000"/>
                    <a:gd name="connsiteX20" fmla="*/ 3470684 w 7648575"/>
                    <a:gd name="connsiteY20" fmla="*/ 762000 h 762000"/>
                    <a:gd name="connsiteX21" fmla="*/ 2711689 w 7648575"/>
                    <a:gd name="connsiteY21" fmla="*/ 762000 h 762000"/>
                    <a:gd name="connsiteX22" fmla="*/ 2027909 w 7648575"/>
                    <a:gd name="connsiteY22" fmla="*/ 762000 h 762000"/>
                    <a:gd name="connsiteX23" fmla="*/ 1193699 w 7648575"/>
                    <a:gd name="connsiteY23" fmla="*/ 762000 h 762000"/>
                    <a:gd name="connsiteX24" fmla="*/ 127003 w 7648575"/>
                    <a:gd name="connsiteY24" fmla="*/ 762000 h 762000"/>
                    <a:gd name="connsiteX25" fmla="*/ 0 w 7648575"/>
                    <a:gd name="connsiteY25" fmla="*/ 634997 h 762000"/>
                    <a:gd name="connsiteX26" fmla="*/ 0 w 7648575"/>
                    <a:gd name="connsiteY26" fmla="*/ 0 h 762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  <a:cxn ang="0">
                      <a:pos x="connsiteX26" y="connsiteY26"/>
                    </a:cxn>
                  </a:cxnLst>
                  <a:rect l="l" t="t" r="r" b="b"/>
                  <a:pathLst>
                    <a:path w="7648575" h="762000" fill="none" extrusionOk="0">
                      <a:moveTo>
                        <a:pt x="0" y="0"/>
                      </a:moveTo>
                      <a:cubicBezTo>
                        <a:pt x="302964" y="17133"/>
                        <a:pt x="508800" y="-36031"/>
                        <a:pt x="758995" y="0"/>
                      </a:cubicBezTo>
                      <a:cubicBezTo>
                        <a:pt x="1009190" y="36031"/>
                        <a:pt x="1148540" y="-17656"/>
                        <a:pt x="1367559" y="0"/>
                      </a:cubicBezTo>
                      <a:cubicBezTo>
                        <a:pt x="1586578" y="17656"/>
                        <a:pt x="1710099" y="-20820"/>
                        <a:pt x="1825691" y="0"/>
                      </a:cubicBezTo>
                      <a:cubicBezTo>
                        <a:pt x="1941283" y="20820"/>
                        <a:pt x="2385925" y="10434"/>
                        <a:pt x="2584686" y="0"/>
                      </a:cubicBezTo>
                      <a:cubicBezTo>
                        <a:pt x="2783448" y="-10434"/>
                        <a:pt x="2986651" y="-4910"/>
                        <a:pt x="3118033" y="0"/>
                      </a:cubicBezTo>
                      <a:cubicBezTo>
                        <a:pt x="3249415" y="4910"/>
                        <a:pt x="3604985" y="36631"/>
                        <a:pt x="3877028" y="0"/>
                      </a:cubicBezTo>
                      <a:cubicBezTo>
                        <a:pt x="4149071" y="-36631"/>
                        <a:pt x="4525197" y="2532"/>
                        <a:pt x="4711239" y="0"/>
                      </a:cubicBezTo>
                      <a:cubicBezTo>
                        <a:pt x="4897281" y="-2532"/>
                        <a:pt x="5172758" y="26180"/>
                        <a:pt x="5319803" y="0"/>
                      </a:cubicBezTo>
                      <a:cubicBezTo>
                        <a:pt x="5466848" y="-26180"/>
                        <a:pt x="5951919" y="26925"/>
                        <a:pt x="6154013" y="0"/>
                      </a:cubicBezTo>
                      <a:cubicBezTo>
                        <a:pt x="6356107" y="-26925"/>
                        <a:pt x="6502951" y="-20189"/>
                        <a:pt x="6687361" y="0"/>
                      </a:cubicBezTo>
                      <a:cubicBezTo>
                        <a:pt x="6871771" y="20189"/>
                        <a:pt x="7267392" y="-24077"/>
                        <a:pt x="7521572" y="0"/>
                      </a:cubicBezTo>
                      <a:cubicBezTo>
                        <a:pt x="7573595" y="56422"/>
                        <a:pt x="7596816" y="68844"/>
                        <a:pt x="7648575" y="127003"/>
                      </a:cubicBezTo>
                      <a:cubicBezTo>
                        <a:pt x="7635648" y="305110"/>
                        <a:pt x="7629911" y="538150"/>
                        <a:pt x="7648575" y="762000"/>
                      </a:cubicBezTo>
                      <a:lnTo>
                        <a:pt x="7648575" y="762000"/>
                      </a:lnTo>
                      <a:cubicBezTo>
                        <a:pt x="7325927" y="728907"/>
                        <a:pt x="7106627" y="783829"/>
                        <a:pt x="6814364" y="762000"/>
                      </a:cubicBezTo>
                      <a:cubicBezTo>
                        <a:pt x="6522101" y="740171"/>
                        <a:pt x="6334834" y="738329"/>
                        <a:pt x="6130585" y="762000"/>
                      </a:cubicBezTo>
                      <a:cubicBezTo>
                        <a:pt x="5926336" y="785671"/>
                        <a:pt x="5599201" y="781810"/>
                        <a:pt x="5446806" y="762000"/>
                      </a:cubicBezTo>
                      <a:cubicBezTo>
                        <a:pt x="5294411" y="742190"/>
                        <a:pt x="4947853" y="763728"/>
                        <a:pt x="4763026" y="762000"/>
                      </a:cubicBezTo>
                      <a:cubicBezTo>
                        <a:pt x="4578199" y="760272"/>
                        <a:pt x="4276214" y="773297"/>
                        <a:pt x="4079247" y="762000"/>
                      </a:cubicBezTo>
                      <a:cubicBezTo>
                        <a:pt x="3882280" y="750703"/>
                        <a:pt x="3674271" y="774995"/>
                        <a:pt x="3470684" y="762000"/>
                      </a:cubicBezTo>
                      <a:cubicBezTo>
                        <a:pt x="3267097" y="749005"/>
                        <a:pt x="3053803" y="733044"/>
                        <a:pt x="2711689" y="762000"/>
                      </a:cubicBezTo>
                      <a:cubicBezTo>
                        <a:pt x="2369576" y="790956"/>
                        <a:pt x="2199042" y="739431"/>
                        <a:pt x="2027909" y="762000"/>
                      </a:cubicBezTo>
                      <a:cubicBezTo>
                        <a:pt x="1856776" y="784569"/>
                        <a:pt x="1519775" y="773467"/>
                        <a:pt x="1193699" y="762000"/>
                      </a:cubicBezTo>
                      <a:cubicBezTo>
                        <a:pt x="867623" y="750534"/>
                        <a:pt x="440593" y="722437"/>
                        <a:pt x="127003" y="762000"/>
                      </a:cubicBezTo>
                      <a:cubicBezTo>
                        <a:pt x="105465" y="730062"/>
                        <a:pt x="23921" y="662191"/>
                        <a:pt x="0" y="634997"/>
                      </a:cubicBezTo>
                      <a:cubicBezTo>
                        <a:pt x="-22828" y="448599"/>
                        <a:pt x="28572" y="280271"/>
                        <a:pt x="0" y="0"/>
                      </a:cubicBezTo>
                      <a:close/>
                    </a:path>
                    <a:path w="7648575" h="762000" stroke="0" extrusionOk="0">
                      <a:moveTo>
                        <a:pt x="0" y="0"/>
                      </a:moveTo>
                      <a:cubicBezTo>
                        <a:pt x="185611" y="28239"/>
                        <a:pt x="348041" y="-6082"/>
                        <a:pt x="608564" y="0"/>
                      </a:cubicBezTo>
                      <a:cubicBezTo>
                        <a:pt x="869087" y="6082"/>
                        <a:pt x="847040" y="19240"/>
                        <a:pt x="1066696" y="0"/>
                      </a:cubicBezTo>
                      <a:cubicBezTo>
                        <a:pt x="1286352" y="-19240"/>
                        <a:pt x="1584577" y="17695"/>
                        <a:pt x="1900906" y="0"/>
                      </a:cubicBezTo>
                      <a:cubicBezTo>
                        <a:pt x="2217235" y="-17695"/>
                        <a:pt x="2338706" y="9515"/>
                        <a:pt x="2509470" y="0"/>
                      </a:cubicBezTo>
                      <a:cubicBezTo>
                        <a:pt x="2680234" y="-9515"/>
                        <a:pt x="2895251" y="16412"/>
                        <a:pt x="3118033" y="0"/>
                      </a:cubicBezTo>
                      <a:cubicBezTo>
                        <a:pt x="3340815" y="-16412"/>
                        <a:pt x="3628802" y="16818"/>
                        <a:pt x="3952244" y="0"/>
                      </a:cubicBezTo>
                      <a:cubicBezTo>
                        <a:pt x="4275686" y="-16818"/>
                        <a:pt x="4287646" y="23450"/>
                        <a:pt x="4485592" y="0"/>
                      </a:cubicBezTo>
                      <a:cubicBezTo>
                        <a:pt x="4683538" y="-23450"/>
                        <a:pt x="5035069" y="30710"/>
                        <a:pt x="5319803" y="0"/>
                      </a:cubicBezTo>
                      <a:cubicBezTo>
                        <a:pt x="5604537" y="-30710"/>
                        <a:pt x="5894869" y="-5347"/>
                        <a:pt x="6154013" y="0"/>
                      </a:cubicBezTo>
                      <a:cubicBezTo>
                        <a:pt x="6413157" y="5347"/>
                        <a:pt x="6619638" y="-9084"/>
                        <a:pt x="6837793" y="0"/>
                      </a:cubicBezTo>
                      <a:cubicBezTo>
                        <a:pt x="7055948" y="9084"/>
                        <a:pt x="7261042" y="27770"/>
                        <a:pt x="7521572" y="0"/>
                      </a:cubicBezTo>
                      <a:cubicBezTo>
                        <a:pt x="7558434" y="42382"/>
                        <a:pt x="7591761" y="78649"/>
                        <a:pt x="7648575" y="127003"/>
                      </a:cubicBezTo>
                      <a:cubicBezTo>
                        <a:pt x="7654737" y="283589"/>
                        <a:pt x="7664804" y="461419"/>
                        <a:pt x="7648575" y="762000"/>
                      </a:cubicBezTo>
                      <a:lnTo>
                        <a:pt x="7648575" y="762000"/>
                      </a:lnTo>
                      <a:cubicBezTo>
                        <a:pt x="7379031" y="796235"/>
                        <a:pt x="7131145" y="749086"/>
                        <a:pt x="6814364" y="762000"/>
                      </a:cubicBezTo>
                      <a:cubicBezTo>
                        <a:pt x="6497583" y="774914"/>
                        <a:pt x="6170012" y="780424"/>
                        <a:pt x="5980154" y="762000"/>
                      </a:cubicBezTo>
                      <a:cubicBezTo>
                        <a:pt x="5790296" y="743577"/>
                        <a:pt x="5522515" y="771881"/>
                        <a:pt x="5296374" y="762000"/>
                      </a:cubicBezTo>
                      <a:cubicBezTo>
                        <a:pt x="5070233" y="752119"/>
                        <a:pt x="4914320" y="736022"/>
                        <a:pt x="4687811" y="762000"/>
                      </a:cubicBezTo>
                      <a:cubicBezTo>
                        <a:pt x="4461302" y="787978"/>
                        <a:pt x="4414096" y="757964"/>
                        <a:pt x="4229679" y="762000"/>
                      </a:cubicBezTo>
                      <a:cubicBezTo>
                        <a:pt x="4045262" y="766036"/>
                        <a:pt x="3839155" y="757430"/>
                        <a:pt x="3696331" y="762000"/>
                      </a:cubicBezTo>
                      <a:cubicBezTo>
                        <a:pt x="3553507" y="766570"/>
                        <a:pt x="3280439" y="787559"/>
                        <a:pt x="3162983" y="762000"/>
                      </a:cubicBezTo>
                      <a:cubicBezTo>
                        <a:pt x="3045527" y="736441"/>
                        <a:pt x="2813538" y="788681"/>
                        <a:pt x="2554419" y="762000"/>
                      </a:cubicBezTo>
                      <a:cubicBezTo>
                        <a:pt x="2295300" y="735319"/>
                        <a:pt x="1961493" y="746383"/>
                        <a:pt x="1720209" y="762000"/>
                      </a:cubicBezTo>
                      <a:cubicBezTo>
                        <a:pt x="1478925" y="777618"/>
                        <a:pt x="1359369" y="745625"/>
                        <a:pt x="1036429" y="762000"/>
                      </a:cubicBezTo>
                      <a:cubicBezTo>
                        <a:pt x="713489" y="778375"/>
                        <a:pt x="440968" y="748559"/>
                        <a:pt x="127003" y="762000"/>
                      </a:cubicBezTo>
                      <a:cubicBezTo>
                        <a:pt x="66114" y="704160"/>
                        <a:pt x="54973" y="701062"/>
                        <a:pt x="0" y="634997"/>
                      </a:cubicBezTo>
                      <a:cubicBezTo>
                        <a:pt x="-18048" y="443021"/>
                        <a:pt x="-7419" y="196780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238125</xdr:colOff>
      <xdr:row>31</xdr:row>
      <xdr:rowOff>180975</xdr:rowOff>
    </xdr:from>
    <xdr:to>
      <xdr:col>4</xdr:col>
      <xdr:colOff>5806</xdr:colOff>
      <xdr:row>33</xdr:row>
      <xdr:rowOff>7582</xdr:rowOff>
    </xdr:to>
    <xdr:sp macro="" textlink="">
      <xdr:nvSpPr>
        <xdr:cNvPr id="2" name="Triángulo rectángulo 1">
          <a:extLst>
            <a:ext uri="{FF2B5EF4-FFF2-40B4-BE49-F238E27FC236}">
              <a16:creationId xmlns:a16="http://schemas.microsoft.com/office/drawing/2014/main" id="{27426488-3FC0-493B-BB58-49B18685E6FE}"/>
            </a:ext>
          </a:extLst>
        </xdr:cNvPr>
        <xdr:cNvSpPr>
          <a:spLocks noChangeAspect="1"/>
        </xdr:cNvSpPr>
      </xdr:nvSpPr>
      <xdr:spPr>
        <a:xfrm rot="10800000" flipV="1">
          <a:off x="1533525" y="3257550"/>
          <a:ext cx="1634581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238125</xdr:colOff>
      <xdr:row>31</xdr:row>
      <xdr:rowOff>180975</xdr:rowOff>
    </xdr:from>
    <xdr:to>
      <xdr:col>8</xdr:col>
      <xdr:colOff>5806</xdr:colOff>
      <xdr:row>33</xdr:row>
      <xdr:rowOff>7582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9A4005CB-6F01-4303-8967-5B0C542AA9CC}"/>
            </a:ext>
          </a:extLst>
        </xdr:cNvPr>
        <xdr:cNvSpPr>
          <a:spLocks noChangeAspect="1"/>
        </xdr:cNvSpPr>
      </xdr:nvSpPr>
      <xdr:spPr>
        <a:xfrm rot="10800000" flipV="1">
          <a:off x="4410075" y="3257550"/>
          <a:ext cx="1501231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238125</xdr:colOff>
      <xdr:row>31</xdr:row>
      <xdr:rowOff>180975</xdr:rowOff>
    </xdr:from>
    <xdr:to>
      <xdr:col>12</xdr:col>
      <xdr:colOff>5806</xdr:colOff>
      <xdr:row>33</xdr:row>
      <xdr:rowOff>7582</xdr:rowOff>
    </xdr:to>
    <xdr:sp macro="" textlink="">
      <xdr:nvSpPr>
        <xdr:cNvPr id="5" name="Triángulo rectángulo 4">
          <a:extLst>
            <a:ext uri="{FF2B5EF4-FFF2-40B4-BE49-F238E27FC236}">
              <a16:creationId xmlns:a16="http://schemas.microsoft.com/office/drawing/2014/main" id="{4EFE7570-0A9F-4676-90D4-9FE25675C42E}"/>
            </a:ext>
          </a:extLst>
        </xdr:cNvPr>
        <xdr:cNvSpPr>
          <a:spLocks noChangeAspect="1"/>
        </xdr:cNvSpPr>
      </xdr:nvSpPr>
      <xdr:spPr>
        <a:xfrm rot="10800000" flipV="1">
          <a:off x="7153275" y="3257550"/>
          <a:ext cx="1501231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14</xdr:col>
      <xdr:colOff>238125</xdr:colOff>
      <xdr:row>31</xdr:row>
      <xdr:rowOff>180975</xdr:rowOff>
    </xdr:from>
    <xdr:to>
      <xdr:col>16</xdr:col>
      <xdr:colOff>5806</xdr:colOff>
      <xdr:row>33</xdr:row>
      <xdr:rowOff>7582</xdr:rowOff>
    </xdr:to>
    <xdr:sp macro="" textlink="">
      <xdr:nvSpPr>
        <xdr:cNvPr id="7" name="Triángulo rectángulo 6">
          <a:extLst>
            <a:ext uri="{FF2B5EF4-FFF2-40B4-BE49-F238E27FC236}">
              <a16:creationId xmlns:a16="http://schemas.microsoft.com/office/drawing/2014/main" id="{F202D006-5105-4899-B4F9-30B72B87FACB}"/>
            </a:ext>
          </a:extLst>
        </xdr:cNvPr>
        <xdr:cNvSpPr>
          <a:spLocks noChangeAspect="1"/>
        </xdr:cNvSpPr>
      </xdr:nvSpPr>
      <xdr:spPr>
        <a:xfrm rot="10800000" flipV="1">
          <a:off x="9896475" y="3257550"/>
          <a:ext cx="1501231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18</xdr:col>
      <xdr:colOff>238125</xdr:colOff>
      <xdr:row>31</xdr:row>
      <xdr:rowOff>180975</xdr:rowOff>
    </xdr:from>
    <xdr:to>
      <xdr:col>20</xdr:col>
      <xdr:colOff>5806</xdr:colOff>
      <xdr:row>33</xdr:row>
      <xdr:rowOff>7582</xdr:rowOff>
    </xdr:to>
    <xdr:sp macro="" textlink="">
      <xdr:nvSpPr>
        <xdr:cNvPr id="9" name="Triángulo rectángulo 8">
          <a:extLst>
            <a:ext uri="{FF2B5EF4-FFF2-40B4-BE49-F238E27FC236}">
              <a16:creationId xmlns:a16="http://schemas.microsoft.com/office/drawing/2014/main" id="{C9E9D40C-1514-4BAF-ACE8-EAE5E8E8DD5E}"/>
            </a:ext>
          </a:extLst>
        </xdr:cNvPr>
        <xdr:cNvSpPr>
          <a:spLocks noChangeAspect="1"/>
        </xdr:cNvSpPr>
      </xdr:nvSpPr>
      <xdr:spPr>
        <a:xfrm rot="10800000" flipV="1">
          <a:off x="12639675" y="3257550"/>
          <a:ext cx="1453606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22</xdr:col>
      <xdr:colOff>238125</xdr:colOff>
      <xdr:row>31</xdr:row>
      <xdr:rowOff>180975</xdr:rowOff>
    </xdr:from>
    <xdr:to>
      <xdr:col>24</xdr:col>
      <xdr:colOff>5806</xdr:colOff>
      <xdr:row>33</xdr:row>
      <xdr:rowOff>7582</xdr:rowOff>
    </xdr:to>
    <xdr:sp macro="" textlink="">
      <xdr:nvSpPr>
        <xdr:cNvPr id="11" name="Triángulo rectángulo 10">
          <a:extLst>
            <a:ext uri="{FF2B5EF4-FFF2-40B4-BE49-F238E27FC236}">
              <a16:creationId xmlns:a16="http://schemas.microsoft.com/office/drawing/2014/main" id="{EA537F3B-5DE9-4EAA-9C1B-9EBD41412FA0}"/>
            </a:ext>
          </a:extLst>
        </xdr:cNvPr>
        <xdr:cNvSpPr>
          <a:spLocks noChangeAspect="1"/>
        </xdr:cNvSpPr>
      </xdr:nvSpPr>
      <xdr:spPr>
        <a:xfrm rot="10800000" flipV="1">
          <a:off x="15335250" y="3257550"/>
          <a:ext cx="1453606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238125</xdr:colOff>
      <xdr:row>56</xdr:row>
      <xdr:rowOff>180975</xdr:rowOff>
    </xdr:from>
    <xdr:to>
      <xdr:col>4</xdr:col>
      <xdr:colOff>5806</xdr:colOff>
      <xdr:row>58</xdr:row>
      <xdr:rowOff>7582</xdr:rowOff>
    </xdr:to>
    <xdr:sp macro="" textlink="">
      <xdr:nvSpPr>
        <xdr:cNvPr id="13" name="Triángulo rectángulo 12">
          <a:extLst>
            <a:ext uri="{FF2B5EF4-FFF2-40B4-BE49-F238E27FC236}">
              <a16:creationId xmlns:a16="http://schemas.microsoft.com/office/drawing/2014/main" id="{A765CCCA-263C-4A62-92EB-6C230D88278C}"/>
            </a:ext>
          </a:extLst>
        </xdr:cNvPr>
        <xdr:cNvSpPr>
          <a:spLocks noChangeAspect="1"/>
        </xdr:cNvSpPr>
      </xdr:nvSpPr>
      <xdr:spPr>
        <a:xfrm rot="10800000" flipV="1">
          <a:off x="1533525" y="5324475"/>
          <a:ext cx="1634581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6</xdr:col>
      <xdr:colOff>238125</xdr:colOff>
      <xdr:row>56</xdr:row>
      <xdr:rowOff>180975</xdr:rowOff>
    </xdr:from>
    <xdr:to>
      <xdr:col>8</xdr:col>
      <xdr:colOff>5806</xdr:colOff>
      <xdr:row>58</xdr:row>
      <xdr:rowOff>7582</xdr:rowOff>
    </xdr:to>
    <xdr:sp macro="" textlink="">
      <xdr:nvSpPr>
        <xdr:cNvPr id="15" name="Triángulo rectángulo 14">
          <a:extLst>
            <a:ext uri="{FF2B5EF4-FFF2-40B4-BE49-F238E27FC236}">
              <a16:creationId xmlns:a16="http://schemas.microsoft.com/office/drawing/2014/main" id="{8674DFD3-B276-47B2-96BB-7446ED6BFB7E}"/>
            </a:ext>
          </a:extLst>
        </xdr:cNvPr>
        <xdr:cNvSpPr>
          <a:spLocks noChangeAspect="1"/>
        </xdr:cNvSpPr>
      </xdr:nvSpPr>
      <xdr:spPr>
        <a:xfrm rot="10800000" flipV="1">
          <a:off x="4410075" y="5324475"/>
          <a:ext cx="1501231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238125</xdr:colOff>
      <xdr:row>56</xdr:row>
      <xdr:rowOff>180975</xdr:rowOff>
    </xdr:from>
    <xdr:to>
      <xdr:col>12</xdr:col>
      <xdr:colOff>5806</xdr:colOff>
      <xdr:row>58</xdr:row>
      <xdr:rowOff>7582</xdr:rowOff>
    </xdr:to>
    <xdr:sp macro="" textlink="">
      <xdr:nvSpPr>
        <xdr:cNvPr id="17" name="Triángulo rectángulo 16">
          <a:extLst>
            <a:ext uri="{FF2B5EF4-FFF2-40B4-BE49-F238E27FC236}">
              <a16:creationId xmlns:a16="http://schemas.microsoft.com/office/drawing/2014/main" id="{D3122034-A089-48C4-B68C-09764921BEF9}"/>
            </a:ext>
          </a:extLst>
        </xdr:cNvPr>
        <xdr:cNvSpPr>
          <a:spLocks noChangeAspect="1"/>
        </xdr:cNvSpPr>
      </xdr:nvSpPr>
      <xdr:spPr>
        <a:xfrm rot="10800000" flipV="1">
          <a:off x="7153275" y="5324475"/>
          <a:ext cx="1501231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14</xdr:col>
      <xdr:colOff>238125</xdr:colOff>
      <xdr:row>56</xdr:row>
      <xdr:rowOff>180975</xdr:rowOff>
    </xdr:from>
    <xdr:to>
      <xdr:col>16</xdr:col>
      <xdr:colOff>5806</xdr:colOff>
      <xdr:row>58</xdr:row>
      <xdr:rowOff>7582</xdr:rowOff>
    </xdr:to>
    <xdr:sp macro="" textlink="">
      <xdr:nvSpPr>
        <xdr:cNvPr id="19" name="Triángulo rectángulo 18">
          <a:extLst>
            <a:ext uri="{FF2B5EF4-FFF2-40B4-BE49-F238E27FC236}">
              <a16:creationId xmlns:a16="http://schemas.microsoft.com/office/drawing/2014/main" id="{6135FE77-CEBB-4D35-9CC6-9C9CA647D783}"/>
            </a:ext>
          </a:extLst>
        </xdr:cNvPr>
        <xdr:cNvSpPr>
          <a:spLocks noChangeAspect="1"/>
        </xdr:cNvSpPr>
      </xdr:nvSpPr>
      <xdr:spPr>
        <a:xfrm rot="10800000" flipV="1">
          <a:off x="9896475" y="5324475"/>
          <a:ext cx="1501231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18</xdr:col>
      <xdr:colOff>238125</xdr:colOff>
      <xdr:row>56</xdr:row>
      <xdr:rowOff>180975</xdr:rowOff>
    </xdr:from>
    <xdr:to>
      <xdr:col>20</xdr:col>
      <xdr:colOff>5806</xdr:colOff>
      <xdr:row>58</xdr:row>
      <xdr:rowOff>7582</xdr:rowOff>
    </xdr:to>
    <xdr:sp macro="" textlink="">
      <xdr:nvSpPr>
        <xdr:cNvPr id="21" name="Triángulo rectángulo 20">
          <a:extLst>
            <a:ext uri="{FF2B5EF4-FFF2-40B4-BE49-F238E27FC236}">
              <a16:creationId xmlns:a16="http://schemas.microsoft.com/office/drawing/2014/main" id="{2F4A11EB-EA0C-4281-8C5E-1782CCE4D6F5}"/>
            </a:ext>
          </a:extLst>
        </xdr:cNvPr>
        <xdr:cNvSpPr>
          <a:spLocks noChangeAspect="1"/>
        </xdr:cNvSpPr>
      </xdr:nvSpPr>
      <xdr:spPr>
        <a:xfrm rot="10800000" flipV="1">
          <a:off x="12639675" y="5324475"/>
          <a:ext cx="1453606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22</xdr:col>
      <xdr:colOff>238125</xdr:colOff>
      <xdr:row>56</xdr:row>
      <xdr:rowOff>180975</xdr:rowOff>
    </xdr:from>
    <xdr:to>
      <xdr:col>24</xdr:col>
      <xdr:colOff>5806</xdr:colOff>
      <xdr:row>58</xdr:row>
      <xdr:rowOff>7582</xdr:rowOff>
    </xdr:to>
    <xdr:sp macro="" textlink="">
      <xdr:nvSpPr>
        <xdr:cNvPr id="23" name="Triángulo rectángulo 22">
          <a:extLst>
            <a:ext uri="{FF2B5EF4-FFF2-40B4-BE49-F238E27FC236}">
              <a16:creationId xmlns:a16="http://schemas.microsoft.com/office/drawing/2014/main" id="{F9F2BA95-DE62-4F73-BABC-5295CBFE00C4}"/>
            </a:ext>
          </a:extLst>
        </xdr:cNvPr>
        <xdr:cNvSpPr>
          <a:spLocks noChangeAspect="1"/>
        </xdr:cNvSpPr>
      </xdr:nvSpPr>
      <xdr:spPr>
        <a:xfrm rot="10800000" flipV="1">
          <a:off x="15335250" y="5324475"/>
          <a:ext cx="1453606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19072</xdr:colOff>
      <xdr:row>2</xdr:row>
      <xdr:rowOff>18966</xdr:rowOff>
    </xdr:from>
    <xdr:to>
      <xdr:col>3</xdr:col>
      <xdr:colOff>561513</xdr:colOff>
      <xdr:row>2</xdr:row>
      <xdr:rowOff>20821</xdr:rowOff>
    </xdr:to>
    <xdr:grpSp>
      <xdr:nvGrpSpPr>
        <xdr:cNvPr id="25" name="Grupo 24">
          <a:extLst>
            <a:ext uri="{FF2B5EF4-FFF2-40B4-BE49-F238E27FC236}">
              <a16:creationId xmlns:a16="http://schemas.microsoft.com/office/drawing/2014/main" id="{7CDD83B0-2519-4BDD-BB29-CA5853BF346F}"/>
            </a:ext>
          </a:extLst>
        </xdr:cNvPr>
        <xdr:cNvGrpSpPr>
          <a:grpSpLocks noChangeAspect="1"/>
        </xdr:cNvGrpSpPr>
      </xdr:nvGrpSpPr>
      <xdr:grpSpPr>
        <a:xfrm>
          <a:off x="552472" y="314241"/>
          <a:ext cx="2047391" cy="1855"/>
          <a:chOff x="7703003" y="3417434"/>
          <a:chExt cx="2304370" cy="2041"/>
        </a:xfrm>
      </xdr:grpSpPr>
      <xdr:cxnSp macro="">
        <xdr:nvCxnSpPr>
          <xdr:cNvPr id="28" name="Conector recto 27">
            <a:extLst>
              <a:ext uri="{FF2B5EF4-FFF2-40B4-BE49-F238E27FC236}">
                <a16:creationId xmlns:a16="http://schemas.microsoft.com/office/drawing/2014/main" id="{EB46B060-4741-93BA-367E-2290D8326916}"/>
              </a:ext>
            </a:extLst>
          </xdr:cNvPr>
          <xdr:cNvCxnSpPr/>
        </xdr:nvCxnSpPr>
        <xdr:spPr>
          <a:xfrm>
            <a:off x="7703003" y="3419475"/>
            <a:ext cx="571500" cy="0"/>
          </a:xfrm>
          <a:prstGeom prst="line">
            <a:avLst/>
          </a:prstGeom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  <xdr:cxnSp macro="">
        <xdr:nvCxnSpPr>
          <xdr:cNvPr id="29" name="Conector recto 28">
            <a:extLst>
              <a:ext uri="{FF2B5EF4-FFF2-40B4-BE49-F238E27FC236}">
                <a16:creationId xmlns:a16="http://schemas.microsoft.com/office/drawing/2014/main" id="{6E5F955C-18A3-7C32-AB43-86977640F0C7}"/>
              </a:ext>
            </a:extLst>
          </xdr:cNvPr>
          <xdr:cNvCxnSpPr/>
        </xdr:nvCxnSpPr>
        <xdr:spPr>
          <a:xfrm>
            <a:off x="8281307" y="3419475"/>
            <a:ext cx="571500" cy="0"/>
          </a:xfrm>
          <a:prstGeom prst="line">
            <a:avLst/>
          </a:prstGeom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cxnSp macro="">
        <xdr:nvCxnSpPr>
          <xdr:cNvPr id="32" name="Conector recto 31">
            <a:extLst>
              <a:ext uri="{FF2B5EF4-FFF2-40B4-BE49-F238E27FC236}">
                <a16:creationId xmlns:a16="http://schemas.microsoft.com/office/drawing/2014/main" id="{B9B0412C-EC84-CCCC-7CC7-595F7DB01F39}"/>
              </a:ext>
            </a:extLst>
          </xdr:cNvPr>
          <xdr:cNvCxnSpPr/>
        </xdr:nvCxnSpPr>
        <xdr:spPr>
          <a:xfrm>
            <a:off x="8858249" y="3418114"/>
            <a:ext cx="571500" cy="0"/>
          </a:xfrm>
          <a:prstGeom prst="line">
            <a:avLst/>
          </a:prstGeom>
        </xdr:spPr>
        <xdr:style>
          <a:lnRef idx="1">
            <a:schemeClr val="accent5"/>
          </a:lnRef>
          <a:fillRef idx="0">
            <a:schemeClr val="accent5"/>
          </a:fillRef>
          <a:effectRef idx="0">
            <a:schemeClr val="accent5"/>
          </a:effectRef>
          <a:fontRef idx="minor">
            <a:schemeClr val="tx1"/>
          </a:fontRef>
        </xdr:style>
      </xdr:cxnSp>
      <xdr:cxnSp macro="">
        <xdr:nvCxnSpPr>
          <xdr:cNvPr id="33" name="Conector recto 32">
            <a:extLst>
              <a:ext uri="{FF2B5EF4-FFF2-40B4-BE49-F238E27FC236}">
                <a16:creationId xmlns:a16="http://schemas.microsoft.com/office/drawing/2014/main" id="{41B70C90-A355-D689-9E4F-DC3DB98EDCD2}"/>
              </a:ext>
            </a:extLst>
          </xdr:cNvPr>
          <xdr:cNvCxnSpPr/>
        </xdr:nvCxnSpPr>
        <xdr:spPr>
          <a:xfrm>
            <a:off x="9435873" y="3417434"/>
            <a:ext cx="571500" cy="0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250901</xdr:colOff>
      <xdr:row>31</xdr:row>
      <xdr:rowOff>181523</xdr:rowOff>
    </xdr:from>
    <xdr:to>
      <xdr:col>4</xdr:col>
      <xdr:colOff>18582</xdr:colOff>
      <xdr:row>33</xdr:row>
      <xdr:rowOff>8130</xdr:rowOff>
    </xdr:to>
    <xdr:sp macro="" textlink="">
      <xdr:nvSpPr>
        <xdr:cNvPr id="2" name="Triángulo rectángulo 1">
          <a:extLst>
            <a:ext uri="{FF2B5EF4-FFF2-40B4-BE49-F238E27FC236}">
              <a16:creationId xmlns:a16="http://schemas.microsoft.com/office/drawing/2014/main" id="{41DA31B2-06F1-4993-94F0-37FB9CF25541}"/>
            </a:ext>
          </a:extLst>
        </xdr:cNvPr>
        <xdr:cNvSpPr>
          <a:spLocks noChangeAspect="1"/>
        </xdr:cNvSpPr>
      </xdr:nvSpPr>
      <xdr:spPr>
        <a:xfrm rot="10800000" flipV="1">
          <a:off x="1546301" y="3315248"/>
          <a:ext cx="1634581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3</xdr:col>
      <xdr:colOff>695324</xdr:colOff>
      <xdr:row>9</xdr:row>
      <xdr:rowOff>0</xdr:rowOff>
    </xdr:from>
    <xdr:to>
      <xdr:col>4</xdr:col>
      <xdr:colOff>66674</xdr:colOff>
      <xdr:row>11</xdr:row>
      <xdr:rowOff>95250</xdr:rowOff>
    </xdr:to>
    <xdr:pic>
      <xdr:nvPicPr>
        <xdr:cNvPr id="3" name="Gráfico 2" descr="Clip con relleno sólido">
          <a:extLst>
            <a:ext uri="{FF2B5EF4-FFF2-40B4-BE49-F238E27FC236}">
              <a16:creationId xmlns:a16="http://schemas.microsoft.com/office/drawing/2014/main" id="{6C0D59DA-606B-4AD9-99DC-62A466AC3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81299" y="1619250"/>
          <a:ext cx="447675" cy="447675"/>
        </a:xfrm>
        <a:prstGeom prst="rect">
          <a:avLst/>
        </a:prstGeom>
      </xdr:spPr>
    </xdr:pic>
    <xdr:clientData/>
  </xdr:twoCellAnchor>
  <xdr:twoCellAnchor>
    <xdr:from>
      <xdr:col>6</xdr:col>
      <xdr:colOff>250901</xdr:colOff>
      <xdr:row>31</xdr:row>
      <xdr:rowOff>181523</xdr:rowOff>
    </xdr:from>
    <xdr:to>
      <xdr:col>8</xdr:col>
      <xdr:colOff>18582</xdr:colOff>
      <xdr:row>33</xdr:row>
      <xdr:rowOff>8130</xdr:rowOff>
    </xdr:to>
    <xdr:sp macro="" textlink="">
      <xdr:nvSpPr>
        <xdr:cNvPr id="4" name="Triángulo rectángulo 3">
          <a:extLst>
            <a:ext uri="{FF2B5EF4-FFF2-40B4-BE49-F238E27FC236}">
              <a16:creationId xmlns:a16="http://schemas.microsoft.com/office/drawing/2014/main" id="{8895058A-FDBB-47C5-8448-CC1D349D81C7}"/>
            </a:ext>
          </a:extLst>
        </xdr:cNvPr>
        <xdr:cNvSpPr>
          <a:spLocks noChangeAspect="1"/>
        </xdr:cNvSpPr>
      </xdr:nvSpPr>
      <xdr:spPr>
        <a:xfrm rot="10800000" flipV="1">
          <a:off x="4422851" y="3315248"/>
          <a:ext cx="1453606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7</xdr:col>
      <xdr:colOff>581024</xdr:colOff>
      <xdr:row>9</xdr:row>
      <xdr:rowOff>0</xdr:rowOff>
    </xdr:from>
    <xdr:ext cx="447675" cy="447675"/>
    <xdr:pic>
      <xdr:nvPicPr>
        <xdr:cNvPr id="5" name="Gráfico 4" descr="Clip con relleno sólido">
          <a:extLst>
            <a:ext uri="{FF2B5EF4-FFF2-40B4-BE49-F238E27FC236}">
              <a16:creationId xmlns:a16="http://schemas.microsoft.com/office/drawing/2014/main" id="{BA427037-DE33-4014-9541-42ABAC836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24499" y="1619250"/>
          <a:ext cx="447675" cy="447675"/>
        </a:xfrm>
        <a:prstGeom prst="rect">
          <a:avLst/>
        </a:prstGeom>
      </xdr:spPr>
    </xdr:pic>
    <xdr:clientData/>
  </xdr:oneCellAnchor>
  <xdr:twoCellAnchor>
    <xdr:from>
      <xdr:col>10</xdr:col>
      <xdr:colOff>250901</xdr:colOff>
      <xdr:row>31</xdr:row>
      <xdr:rowOff>181523</xdr:rowOff>
    </xdr:from>
    <xdr:to>
      <xdr:col>12</xdr:col>
      <xdr:colOff>18582</xdr:colOff>
      <xdr:row>33</xdr:row>
      <xdr:rowOff>8130</xdr:rowOff>
    </xdr:to>
    <xdr:sp macro="" textlink="">
      <xdr:nvSpPr>
        <xdr:cNvPr id="6" name="Triángulo rectángulo 5">
          <a:extLst>
            <a:ext uri="{FF2B5EF4-FFF2-40B4-BE49-F238E27FC236}">
              <a16:creationId xmlns:a16="http://schemas.microsoft.com/office/drawing/2014/main" id="{260CBEFD-5F9A-426E-A5AF-0A08F260FDB2}"/>
            </a:ext>
          </a:extLst>
        </xdr:cNvPr>
        <xdr:cNvSpPr>
          <a:spLocks noChangeAspect="1"/>
        </xdr:cNvSpPr>
      </xdr:nvSpPr>
      <xdr:spPr>
        <a:xfrm rot="10800000" flipV="1">
          <a:off x="7118426" y="3315248"/>
          <a:ext cx="1453606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11</xdr:col>
      <xdr:colOff>581024</xdr:colOff>
      <xdr:row>9</xdr:row>
      <xdr:rowOff>0</xdr:rowOff>
    </xdr:from>
    <xdr:ext cx="447675" cy="447675"/>
    <xdr:pic>
      <xdr:nvPicPr>
        <xdr:cNvPr id="7" name="Gráfico 6" descr="Clip con relleno sólido">
          <a:extLst>
            <a:ext uri="{FF2B5EF4-FFF2-40B4-BE49-F238E27FC236}">
              <a16:creationId xmlns:a16="http://schemas.microsoft.com/office/drawing/2014/main" id="{F82200B2-24F0-4947-9749-75FC47BE4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77224" y="1619250"/>
          <a:ext cx="447675" cy="447675"/>
        </a:xfrm>
        <a:prstGeom prst="rect">
          <a:avLst/>
        </a:prstGeom>
      </xdr:spPr>
    </xdr:pic>
    <xdr:clientData/>
  </xdr:oneCellAnchor>
  <xdr:twoCellAnchor>
    <xdr:from>
      <xdr:col>14</xdr:col>
      <xdr:colOff>250901</xdr:colOff>
      <xdr:row>31</xdr:row>
      <xdr:rowOff>181523</xdr:rowOff>
    </xdr:from>
    <xdr:to>
      <xdr:col>16</xdr:col>
      <xdr:colOff>18582</xdr:colOff>
      <xdr:row>33</xdr:row>
      <xdr:rowOff>8130</xdr:rowOff>
    </xdr:to>
    <xdr:sp macro="" textlink="">
      <xdr:nvSpPr>
        <xdr:cNvPr id="8" name="Triángulo rectángulo 7">
          <a:extLst>
            <a:ext uri="{FF2B5EF4-FFF2-40B4-BE49-F238E27FC236}">
              <a16:creationId xmlns:a16="http://schemas.microsoft.com/office/drawing/2014/main" id="{39A220D4-E0E2-4F5D-9F54-6AF251AAE7F8}"/>
            </a:ext>
          </a:extLst>
        </xdr:cNvPr>
        <xdr:cNvSpPr>
          <a:spLocks noChangeAspect="1"/>
        </xdr:cNvSpPr>
      </xdr:nvSpPr>
      <xdr:spPr>
        <a:xfrm rot="10800000" flipV="1">
          <a:off x="9814001" y="3315248"/>
          <a:ext cx="1453606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15</xdr:col>
      <xdr:colOff>581024</xdr:colOff>
      <xdr:row>9</xdr:row>
      <xdr:rowOff>0</xdr:rowOff>
    </xdr:from>
    <xdr:ext cx="447675" cy="447675"/>
    <xdr:pic>
      <xdr:nvPicPr>
        <xdr:cNvPr id="9" name="Gráfico 8" descr="Clip con relleno sólido">
          <a:extLst>
            <a:ext uri="{FF2B5EF4-FFF2-40B4-BE49-F238E27FC236}">
              <a16:creationId xmlns:a16="http://schemas.microsoft.com/office/drawing/2014/main" id="{3E9D2863-B25D-4D07-A451-09426E4B3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2799" y="1619250"/>
          <a:ext cx="447675" cy="447675"/>
        </a:xfrm>
        <a:prstGeom prst="rect">
          <a:avLst/>
        </a:prstGeom>
      </xdr:spPr>
    </xdr:pic>
    <xdr:clientData/>
  </xdr:oneCellAnchor>
  <xdr:twoCellAnchor>
    <xdr:from>
      <xdr:col>18</xdr:col>
      <xdr:colOff>250901</xdr:colOff>
      <xdr:row>31</xdr:row>
      <xdr:rowOff>181523</xdr:rowOff>
    </xdr:from>
    <xdr:to>
      <xdr:col>20</xdr:col>
      <xdr:colOff>18582</xdr:colOff>
      <xdr:row>33</xdr:row>
      <xdr:rowOff>8130</xdr:rowOff>
    </xdr:to>
    <xdr:sp macro="" textlink="">
      <xdr:nvSpPr>
        <xdr:cNvPr id="10" name="Triángulo rectángulo 9">
          <a:extLst>
            <a:ext uri="{FF2B5EF4-FFF2-40B4-BE49-F238E27FC236}">
              <a16:creationId xmlns:a16="http://schemas.microsoft.com/office/drawing/2014/main" id="{F8106E91-E6D8-440A-8922-11F3E434BC63}"/>
            </a:ext>
          </a:extLst>
        </xdr:cNvPr>
        <xdr:cNvSpPr>
          <a:spLocks noChangeAspect="1"/>
        </xdr:cNvSpPr>
      </xdr:nvSpPr>
      <xdr:spPr>
        <a:xfrm rot="10800000" flipV="1">
          <a:off x="12509576" y="3315248"/>
          <a:ext cx="1453606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19</xdr:col>
      <xdr:colOff>581024</xdr:colOff>
      <xdr:row>9</xdr:row>
      <xdr:rowOff>0</xdr:rowOff>
    </xdr:from>
    <xdr:ext cx="447675" cy="447675"/>
    <xdr:pic>
      <xdr:nvPicPr>
        <xdr:cNvPr id="11" name="Gráfico 10" descr="Clip con relleno sólido">
          <a:extLst>
            <a:ext uri="{FF2B5EF4-FFF2-40B4-BE49-F238E27FC236}">
              <a16:creationId xmlns:a16="http://schemas.microsoft.com/office/drawing/2014/main" id="{F9C2F5D7-EBF3-4549-B968-89846FAD7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715999" y="1619250"/>
          <a:ext cx="447675" cy="447675"/>
        </a:xfrm>
        <a:prstGeom prst="rect">
          <a:avLst/>
        </a:prstGeom>
      </xdr:spPr>
    </xdr:pic>
    <xdr:clientData/>
  </xdr:oneCellAnchor>
  <xdr:twoCellAnchor>
    <xdr:from>
      <xdr:col>22</xdr:col>
      <xdr:colOff>250901</xdr:colOff>
      <xdr:row>31</xdr:row>
      <xdr:rowOff>181523</xdr:rowOff>
    </xdr:from>
    <xdr:to>
      <xdr:col>24</xdr:col>
      <xdr:colOff>18582</xdr:colOff>
      <xdr:row>33</xdr:row>
      <xdr:rowOff>8130</xdr:rowOff>
    </xdr:to>
    <xdr:sp macro="" textlink="">
      <xdr:nvSpPr>
        <xdr:cNvPr id="12" name="Triángulo rectángulo 11">
          <a:extLst>
            <a:ext uri="{FF2B5EF4-FFF2-40B4-BE49-F238E27FC236}">
              <a16:creationId xmlns:a16="http://schemas.microsoft.com/office/drawing/2014/main" id="{75B8991D-E692-4D76-BEDD-2725B68140C6}"/>
            </a:ext>
          </a:extLst>
        </xdr:cNvPr>
        <xdr:cNvSpPr>
          <a:spLocks noChangeAspect="1"/>
        </xdr:cNvSpPr>
      </xdr:nvSpPr>
      <xdr:spPr>
        <a:xfrm rot="10800000" flipV="1">
          <a:off x="15205151" y="3315248"/>
          <a:ext cx="1453606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23</xdr:col>
      <xdr:colOff>581024</xdr:colOff>
      <xdr:row>9</xdr:row>
      <xdr:rowOff>0</xdr:rowOff>
    </xdr:from>
    <xdr:ext cx="447675" cy="447675"/>
    <xdr:pic>
      <xdr:nvPicPr>
        <xdr:cNvPr id="13" name="Gráfico 12" descr="Clip con relleno sólido">
          <a:extLst>
            <a:ext uri="{FF2B5EF4-FFF2-40B4-BE49-F238E27FC236}">
              <a16:creationId xmlns:a16="http://schemas.microsoft.com/office/drawing/2014/main" id="{01A1610A-C873-4B2D-87A4-9618F4D65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487774" y="1619250"/>
          <a:ext cx="447675" cy="447675"/>
        </a:xfrm>
        <a:prstGeom prst="rect">
          <a:avLst/>
        </a:prstGeom>
      </xdr:spPr>
    </xdr:pic>
    <xdr:clientData/>
  </xdr:oneCellAnchor>
  <xdr:twoCellAnchor>
    <xdr:from>
      <xdr:col>2</xdr:col>
      <xdr:colOff>250901</xdr:colOff>
      <xdr:row>56</xdr:row>
      <xdr:rowOff>181523</xdr:rowOff>
    </xdr:from>
    <xdr:to>
      <xdr:col>4</xdr:col>
      <xdr:colOff>18582</xdr:colOff>
      <xdr:row>58</xdr:row>
      <xdr:rowOff>8130</xdr:rowOff>
    </xdr:to>
    <xdr:sp macro="" textlink="">
      <xdr:nvSpPr>
        <xdr:cNvPr id="14" name="Triángulo rectángulo 13">
          <a:extLst>
            <a:ext uri="{FF2B5EF4-FFF2-40B4-BE49-F238E27FC236}">
              <a16:creationId xmlns:a16="http://schemas.microsoft.com/office/drawing/2014/main" id="{8A837CAD-78C7-488C-B01A-6D869033D469}"/>
            </a:ext>
          </a:extLst>
        </xdr:cNvPr>
        <xdr:cNvSpPr>
          <a:spLocks noChangeAspect="1"/>
        </xdr:cNvSpPr>
      </xdr:nvSpPr>
      <xdr:spPr>
        <a:xfrm rot="10800000" flipV="1">
          <a:off x="1546301" y="5410748"/>
          <a:ext cx="1634581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3</xdr:col>
      <xdr:colOff>695324</xdr:colOff>
      <xdr:row>34</xdr:row>
      <xdr:rowOff>0</xdr:rowOff>
    </xdr:from>
    <xdr:ext cx="447675" cy="447675"/>
    <xdr:pic>
      <xdr:nvPicPr>
        <xdr:cNvPr id="15" name="Gráfico 14" descr="Clip con relleno sólido">
          <a:extLst>
            <a:ext uri="{FF2B5EF4-FFF2-40B4-BE49-F238E27FC236}">
              <a16:creationId xmlns:a16="http://schemas.microsoft.com/office/drawing/2014/main" id="{CCB0CBD3-6966-456C-92FA-3A494DA5C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81299" y="3714750"/>
          <a:ext cx="447675" cy="447675"/>
        </a:xfrm>
        <a:prstGeom prst="rect">
          <a:avLst/>
        </a:prstGeom>
      </xdr:spPr>
    </xdr:pic>
    <xdr:clientData/>
  </xdr:oneCellAnchor>
  <xdr:twoCellAnchor>
    <xdr:from>
      <xdr:col>6</xdr:col>
      <xdr:colOff>250901</xdr:colOff>
      <xdr:row>56</xdr:row>
      <xdr:rowOff>181523</xdr:rowOff>
    </xdr:from>
    <xdr:to>
      <xdr:col>8</xdr:col>
      <xdr:colOff>18582</xdr:colOff>
      <xdr:row>58</xdr:row>
      <xdr:rowOff>8130</xdr:rowOff>
    </xdr:to>
    <xdr:sp macro="" textlink="">
      <xdr:nvSpPr>
        <xdr:cNvPr id="16" name="Triángulo rectángulo 15">
          <a:extLst>
            <a:ext uri="{FF2B5EF4-FFF2-40B4-BE49-F238E27FC236}">
              <a16:creationId xmlns:a16="http://schemas.microsoft.com/office/drawing/2014/main" id="{ED811B82-245E-432B-BCAB-ABB6D7DC5785}"/>
            </a:ext>
          </a:extLst>
        </xdr:cNvPr>
        <xdr:cNvSpPr>
          <a:spLocks noChangeAspect="1"/>
        </xdr:cNvSpPr>
      </xdr:nvSpPr>
      <xdr:spPr>
        <a:xfrm rot="10800000" flipV="1">
          <a:off x="4422851" y="5410748"/>
          <a:ext cx="1453606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7</xdr:col>
      <xdr:colOff>581024</xdr:colOff>
      <xdr:row>34</xdr:row>
      <xdr:rowOff>0</xdr:rowOff>
    </xdr:from>
    <xdr:ext cx="447675" cy="447675"/>
    <xdr:pic>
      <xdr:nvPicPr>
        <xdr:cNvPr id="17" name="Gráfico 16" descr="Clip con relleno sólido">
          <a:extLst>
            <a:ext uri="{FF2B5EF4-FFF2-40B4-BE49-F238E27FC236}">
              <a16:creationId xmlns:a16="http://schemas.microsoft.com/office/drawing/2014/main" id="{C444E6CF-F5A9-4936-BEEF-2B8EF78E9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524499" y="6381750"/>
          <a:ext cx="447675" cy="447675"/>
        </a:xfrm>
        <a:prstGeom prst="rect">
          <a:avLst/>
        </a:prstGeom>
      </xdr:spPr>
    </xdr:pic>
    <xdr:clientData/>
  </xdr:oneCellAnchor>
  <xdr:twoCellAnchor>
    <xdr:from>
      <xdr:col>10</xdr:col>
      <xdr:colOff>250901</xdr:colOff>
      <xdr:row>56</xdr:row>
      <xdr:rowOff>181523</xdr:rowOff>
    </xdr:from>
    <xdr:to>
      <xdr:col>12</xdr:col>
      <xdr:colOff>18582</xdr:colOff>
      <xdr:row>58</xdr:row>
      <xdr:rowOff>8130</xdr:rowOff>
    </xdr:to>
    <xdr:sp macro="" textlink="">
      <xdr:nvSpPr>
        <xdr:cNvPr id="18" name="Triángulo rectángulo 17">
          <a:extLst>
            <a:ext uri="{FF2B5EF4-FFF2-40B4-BE49-F238E27FC236}">
              <a16:creationId xmlns:a16="http://schemas.microsoft.com/office/drawing/2014/main" id="{77D42B1B-544F-4CFE-8863-A924283CCB48}"/>
            </a:ext>
          </a:extLst>
        </xdr:cNvPr>
        <xdr:cNvSpPr>
          <a:spLocks noChangeAspect="1"/>
        </xdr:cNvSpPr>
      </xdr:nvSpPr>
      <xdr:spPr>
        <a:xfrm rot="10800000" flipV="1">
          <a:off x="7118426" y="5410748"/>
          <a:ext cx="1453606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11</xdr:col>
      <xdr:colOff>581024</xdr:colOff>
      <xdr:row>34</xdr:row>
      <xdr:rowOff>0</xdr:rowOff>
    </xdr:from>
    <xdr:ext cx="447675" cy="447675"/>
    <xdr:pic>
      <xdr:nvPicPr>
        <xdr:cNvPr id="19" name="Gráfico 18" descr="Clip con relleno sólido">
          <a:extLst>
            <a:ext uri="{FF2B5EF4-FFF2-40B4-BE49-F238E27FC236}">
              <a16:creationId xmlns:a16="http://schemas.microsoft.com/office/drawing/2014/main" id="{33DDDB44-D7DA-4539-9DF9-21574B3E0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77224" y="6381750"/>
          <a:ext cx="447675" cy="447675"/>
        </a:xfrm>
        <a:prstGeom prst="rect">
          <a:avLst/>
        </a:prstGeom>
      </xdr:spPr>
    </xdr:pic>
    <xdr:clientData/>
  </xdr:oneCellAnchor>
  <xdr:twoCellAnchor>
    <xdr:from>
      <xdr:col>14</xdr:col>
      <xdr:colOff>250901</xdr:colOff>
      <xdr:row>56</xdr:row>
      <xdr:rowOff>181523</xdr:rowOff>
    </xdr:from>
    <xdr:to>
      <xdr:col>16</xdr:col>
      <xdr:colOff>18582</xdr:colOff>
      <xdr:row>58</xdr:row>
      <xdr:rowOff>8130</xdr:rowOff>
    </xdr:to>
    <xdr:sp macro="" textlink="">
      <xdr:nvSpPr>
        <xdr:cNvPr id="20" name="Triángulo rectángulo 19">
          <a:extLst>
            <a:ext uri="{FF2B5EF4-FFF2-40B4-BE49-F238E27FC236}">
              <a16:creationId xmlns:a16="http://schemas.microsoft.com/office/drawing/2014/main" id="{A0D75FDA-FD37-4C6A-8863-8BBD38A1764C}"/>
            </a:ext>
          </a:extLst>
        </xdr:cNvPr>
        <xdr:cNvSpPr>
          <a:spLocks noChangeAspect="1"/>
        </xdr:cNvSpPr>
      </xdr:nvSpPr>
      <xdr:spPr>
        <a:xfrm rot="10800000" flipV="1">
          <a:off x="9814001" y="5410748"/>
          <a:ext cx="1453606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15</xdr:col>
      <xdr:colOff>581024</xdr:colOff>
      <xdr:row>34</xdr:row>
      <xdr:rowOff>0</xdr:rowOff>
    </xdr:from>
    <xdr:ext cx="447675" cy="447675"/>
    <xdr:pic>
      <xdr:nvPicPr>
        <xdr:cNvPr id="21" name="Gráfico 20" descr="Clip con relleno sólido">
          <a:extLst>
            <a:ext uri="{FF2B5EF4-FFF2-40B4-BE49-F238E27FC236}">
              <a16:creationId xmlns:a16="http://schemas.microsoft.com/office/drawing/2014/main" id="{205E2309-A2C2-4A44-88DA-927178C00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972799" y="6381750"/>
          <a:ext cx="447675" cy="447675"/>
        </a:xfrm>
        <a:prstGeom prst="rect">
          <a:avLst/>
        </a:prstGeom>
      </xdr:spPr>
    </xdr:pic>
    <xdr:clientData/>
  </xdr:oneCellAnchor>
  <xdr:twoCellAnchor>
    <xdr:from>
      <xdr:col>18</xdr:col>
      <xdr:colOff>250901</xdr:colOff>
      <xdr:row>56</xdr:row>
      <xdr:rowOff>181523</xdr:rowOff>
    </xdr:from>
    <xdr:to>
      <xdr:col>20</xdr:col>
      <xdr:colOff>18582</xdr:colOff>
      <xdr:row>58</xdr:row>
      <xdr:rowOff>8130</xdr:rowOff>
    </xdr:to>
    <xdr:sp macro="" textlink="">
      <xdr:nvSpPr>
        <xdr:cNvPr id="22" name="Triángulo rectángulo 21">
          <a:extLst>
            <a:ext uri="{FF2B5EF4-FFF2-40B4-BE49-F238E27FC236}">
              <a16:creationId xmlns:a16="http://schemas.microsoft.com/office/drawing/2014/main" id="{5514155F-459C-4722-893B-3F10B76F1DF2}"/>
            </a:ext>
          </a:extLst>
        </xdr:cNvPr>
        <xdr:cNvSpPr>
          <a:spLocks noChangeAspect="1"/>
        </xdr:cNvSpPr>
      </xdr:nvSpPr>
      <xdr:spPr>
        <a:xfrm rot="10800000" flipV="1">
          <a:off x="12509576" y="5410748"/>
          <a:ext cx="1453606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19</xdr:col>
      <xdr:colOff>581024</xdr:colOff>
      <xdr:row>34</xdr:row>
      <xdr:rowOff>0</xdr:rowOff>
    </xdr:from>
    <xdr:ext cx="447675" cy="447675"/>
    <xdr:pic>
      <xdr:nvPicPr>
        <xdr:cNvPr id="23" name="Gráfico 22" descr="Clip con relleno sólido">
          <a:extLst>
            <a:ext uri="{FF2B5EF4-FFF2-40B4-BE49-F238E27FC236}">
              <a16:creationId xmlns:a16="http://schemas.microsoft.com/office/drawing/2014/main" id="{84E362B3-2106-4C3E-B447-AECD650BF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715999" y="6381750"/>
          <a:ext cx="447675" cy="447675"/>
        </a:xfrm>
        <a:prstGeom prst="rect">
          <a:avLst/>
        </a:prstGeom>
      </xdr:spPr>
    </xdr:pic>
    <xdr:clientData/>
  </xdr:oneCellAnchor>
  <xdr:twoCellAnchor>
    <xdr:from>
      <xdr:col>22</xdr:col>
      <xdr:colOff>250901</xdr:colOff>
      <xdr:row>56</xdr:row>
      <xdr:rowOff>181523</xdr:rowOff>
    </xdr:from>
    <xdr:to>
      <xdr:col>24</xdr:col>
      <xdr:colOff>18582</xdr:colOff>
      <xdr:row>58</xdr:row>
      <xdr:rowOff>8130</xdr:rowOff>
    </xdr:to>
    <xdr:sp macro="" textlink="">
      <xdr:nvSpPr>
        <xdr:cNvPr id="24" name="Triángulo rectángulo 23">
          <a:extLst>
            <a:ext uri="{FF2B5EF4-FFF2-40B4-BE49-F238E27FC236}">
              <a16:creationId xmlns:a16="http://schemas.microsoft.com/office/drawing/2014/main" id="{075BFE1D-F110-4347-B243-AD5F78ADBE9B}"/>
            </a:ext>
          </a:extLst>
        </xdr:cNvPr>
        <xdr:cNvSpPr>
          <a:spLocks noChangeAspect="1"/>
        </xdr:cNvSpPr>
      </xdr:nvSpPr>
      <xdr:spPr>
        <a:xfrm rot="10800000" flipV="1">
          <a:off x="15205151" y="5410748"/>
          <a:ext cx="1453606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oneCellAnchor>
    <xdr:from>
      <xdr:col>23</xdr:col>
      <xdr:colOff>581024</xdr:colOff>
      <xdr:row>34</xdr:row>
      <xdr:rowOff>0</xdr:rowOff>
    </xdr:from>
    <xdr:ext cx="447675" cy="447675"/>
    <xdr:pic>
      <xdr:nvPicPr>
        <xdr:cNvPr id="25" name="Gráfico 24" descr="Clip con relleno sólido">
          <a:extLst>
            <a:ext uri="{FF2B5EF4-FFF2-40B4-BE49-F238E27FC236}">
              <a16:creationId xmlns:a16="http://schemas.microsoft.com/office/drawing/2014/main" id="{5D265BA5-576D-49E2-B71A-65B5DB3F8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6487774" y="6381750"/>
          <a:ext cx="447675" cy="447675"/>
        </a:xfrm>
        <a:prstGeom prst="rect">
          <a:avLst/>
        </a:prstGeom>
      </xdr:spPr>
    </xdr:pic>
    <xdr:clientData/>
  </xdr:oneCellAnchor>
  <xdr:twoCellAnchor>
    <xdr:from>
      <xdr:col>10</xdr:col>
      <xdr:colOff>209551</xdr:colOff>
      <xdr:row>4</xdr:row>
      <xdr:rowOff>47625</xdr:rowOff>
    </xdr:from>
    <xdr:to>
      <xdr:col>12</xdr:col>
      <xdr:colOff>76201</xdr:colOff>
      <xdr:row>6</xdr:row>
      <xdr:rowOff>114300</xdr:rowOff>
    </xdr:to>
    <xdr:sp macro="" textlink="">
      <xdr:nvSpPr>
        <xdr:cNvPr id="26" name="Flecha: a la derecha con bandas 25">
          <a:extLst>
            <a:ext uri="{FF2B5EF4-FFF2-40B4-BE49-F238E27FC236}">
              <a16:creationId xmlns:a16="http://schemas.microsoft.com/office/drawing/2014/main" id="{17DAB68C-A0FB-4DB7-BFE6-DD2AD54FC135}"/>
            </a:ext>
          </a:extLst>
        </xdr:cNvPr>
        <xdr:cNvSpPr/>
      </xdr:nvSpPr>
      <xdr:spPr>
        <a:xfrm>
          <a:off x="7077076" y="733425"/>
          <a:ext cx="1552575" cy="514350"/>
        </a:xfrm>
        <a:prstGeom prst="stripedRightArrow">
          <a:avLst/>
        </a:prstGeom>
        <a:solidFill>
          <a:sysClr val="window" lastClr="FFFFFF">
            <a:alpha val="50000"/>
          </a:sysClr>
        </a:solidFill>
        <a:ln w="12700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 sd="3128251825">
                <a:custGeom>
                  <a:avLst/>
                  <a:gdLst>
                    <a:gd name="connsiteX0" fmla="*/ 0 w 1552575"/>
                    <a:gd name="connsiteY0" fmla="*/ 128588 h 514350"/>
                    <a:gd name="connsiteX1" fmla="*/ 16073 w 1552575"/>
                    <a:gd name="connsiteY1" fmla="*/ 128588 h 514350"/>
                    <a:gd name="connsiteX2" fmla="*/ 16073 w 1552575"/>
                    <a:gd name="connsiteY2" fmla="*/ 385763 h 514350"/>
                    <a:gd name="connsiteX3" fmla="*/ 0 w 1552575"/>
                    <a:gd name="connsiteY3" fmla="*/ 385763 h 514350"/>
                    <a:gd name="connsiteX4" fmla="*/ 0 w 1552575"/>
                    <a:gd name="connsiteY4" fmla="*/ 128588 h 514350"/>
                    <a:gd name="connsiteX5" fmla="*/ 32147 w 1552575"/>
                    <a:gd name="connsiteY5" fmla="*/ 128588 h 514350"/>
                    <a:gd name="connsiteX6" fmla="*/ 64294 w 1552575"/>
                    <a:gd name="connsiteY6" fmla="*/ 128588 h 514350"/>
                    <a:gd name="connsiteX7" fmla="*/ 64294 w 1552575"/>
                    <a:gd name="connsiteY7" fmla="*/ 385763 h 514350"/>
                    <a:gd name="connsiteX8" fmla="*/ 32147 w 1552575"/>
                    <a:gd name="connsiteY8" fmla="*/ 385763 h 514350"/>
                    <a:gd name="connsiteX9" fmla="*/ 32147 w 1552575"/>
                    <a:gd name="connsiteY9" fmla="*/ 128588 h 514350"/>
                    <a:gd name="connsiteX10" fmla="*/ 80367 w 1552575"/>
                    <a:gd name="connsiteY10" fmla="*/ 128588 h 514350"/>
                    <a:gd name="connsiteX11" fmla="*/ 712184 w 1552575"/>
                    <a:gd name="connsiteY11" fmla="*/ 128588 h 514350"/>
                    <a:gd name="connsiteX12" fmla="*/ 1295400 w 1552575"/>
                    <a:gd name="connsiteY12" fmla="*/ 128588 h 514350"/>
                    <a:gd name="connsiteX13" fmla="*/ 1295400 w 1552575"/>
                    <a:gd name="connsiteY13" fmla="*/ 0 h 514350"/>
                    <a:gd name="connsiteX14" fmla="*/ 1552575 w 1552575"/>
                    <a:gd name="connsiteY14" fmla="*/ 257175 h 514350"/>
                    <a:gd name="connsiteX15" fmla="*/ 1295400 w 1552575"/>
                    <a:gd name="connsiteY15" fmla="*/ 514350 h 514350"/>
                    <a:gd name="connsiteX16" fmla="*/ 1295400 w 1552575"/>
                    <a:gd name="connsiteY16" fmla="*/ 385763 h 514350"/>
                    <a:gd name="connsiteX17" fmla="*/ 700034 w 1552575"/>
                    <a:gd name="connsiteY17" fmla="*/ 385763 h 514350"/>
                    <a:gd name="connsiteX18" fmla="*/ 80367 w 1552575"/>
                    <a:gd name="connsiteY18" fmla="*/ 385763 h 514350"/>
                    <a:gd name="connsiteX19" fmla="*/ 80367 w 1552575"/>
                    <a:gd name="connsiteY19" fmla="*/ 128588 h 51435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</a:cxnLst>
                  <a:rect l="l" t="t" r="r" b="b"/>
                  <a:pathLst>
                    <a:path w="1552575" h="514350" fill="none" extrusionOk="0">
                      <a:moveTo>
                        <a:pt x="0" y="128588"/>
                      </a:moveTo>
                      <a:cubicBezTo>
                        <a:pt x="3218" y="128080"/>
                        <a:pt x="9318" y="128218"/>
                        <a:pt x="16073" y="128588"/>
                      </a:cubicBezTo>
                      <a:cubicBezTo>
                        <a:pt x="4517" y="235341"/>
                        <a:pt x="15217" y="298999"/>
                        <a:pt x="16073" y="385763"/>
                      </a:cubicBezTo>
                      <a:cubicBezTo>
                        <a:pt x="10459" y="385779"/>
                        <a:pt x="6118" y="386302"/>
                        <a:pt x="0" y="385763"/>
                      </a:cubicBezTo>
                      <a:cubicBezTo>
                        <a:pt x="-1174" y="280622"/>
                        <a:pt x="6446" y="221263"/>
                        <a:pt x="0" y="128588"/>
                      </a:cubicBezTo>
                      <a:close/>
                      <a:moveTo>
                        <a:pt x="32147" y="128588"/>
                      </a:moveTo>
                      <a:cubicBezTo>
                        <a:pt x="46791" y="127833"/>
                        <a:pt x="52242" y="129348"/>
                        <a:pt x="64294" y="128588"/>
                      </a:cubicBezTo>
                      <a:cubicBezTo>
                        <a:pt x="75913" y="212910"/>
                        <a:pt x="58600" y="309035"/>
                        <a:pt x="64294" y="385763"/>
                      </a:cubicBezTo>
                      <a:cubicBezTo>
                        <a:pt x="56984" y="384533"/>
                        <a:pt x="44348" y="386370"/>
                        <a:pt x="32147" y="385763"/>
                      </a:cubicBezTo>
                      <a:cubicBezTo>
                        <a:pt x="21009" y="318773"/>
                        <a:pt x="44898" y="180868"/>
                        <a:pt x="32147" y="128588"/>
                      </a:cubicBezTo>
                      <a:close/>
                      <a:moveTo>
                        <a:pt x="80367" y="128588"/>
                      </a:moveTo>
                      <a:cubicBezTo>
                        <a:pt x="364418" y="142487"/>
                        <a:pt x="550305" y="112644"/>
                        <a:pt x="712184" y="128588"/>
                      </a:cubicBezTo>
                      <a:cubicBezTo>
                        <a:pt x="874063" y="144532"/>
                        <a:pt x="1127352" y="105287"/>
                        <a:pt x="1295400" y="128588"/>
                      </a:cubicBezTo>
                      <a:cubicBezTo>
                        <a:pt x="1299542" y="68523"/>
                        <a:pt x="1294014" y="38761"/>
                        <a:pt x="1295400" y="0"/>
                      </a:cubicBezTo>
                      <a:cubicBezTo>
                        <a:pt x="1411216" y="139298"/>
                        <a:pt x="1462177" y="186558"/>
                        <a:pt x="1552575" y="257175"/>
                      </a:cubicBezTo>
                      <a:cubicBezTo>
                        <a:pt x="1481014" y="312475"/>
                        <a:pt x="1385914" y="404412"/>
                        <a:pt x="1295400" y="514350"/>
                      </a:cubicBezTo>
                      <a:cubicBezTo>
                        <a:pt x="1293172" y="470693"/>
                        <a:pt x="1292108" y="431460"/>
                        <a:pt x="1295400" y="385763"/>
                      </a:cubicBezTo>
                      <a:cubicBezTo>
                        <a:pt x="1014740" y="373403"/>
                        <a:pt x="878138" y="410480"/>
                        <a:pt x="700034" y="385763"/>
                      </a:cubicBezTo>
                      <a:cubicBezTo>
                        <a:pt x="521930" y="361046"/>
                        <a:pt x="313126" y="371155"/>
                        <a:pt x="80367" y="385763"/>
                      </a:cubicBezTo>
                      <a:cubicBezTo>
                        <a:pt x="91767" y="290568"/>
                        <a:pt x="86555" y="205732"/>
                        <a:pt x="80367" y="128588"/>
                      </a:cubicBezTo>
                      <a:close/>
                    </a:path>
                    <a:path w="1552575" h="514350" stroke="0" extrusionOk="0">
                      <a:moveTo>
                        <a:pt x="0" y="128588"/>
                      </a:moveTo>
                      <a:cubicBezTo>
                        <a:pt x="4767" y="128147"/>
                        <a:pt x="9466" y="129054"/>
                        <a:pt x="16073" y="128588"/>
                      </a:cubicBezTo>
                      <a:cubicBezTo>
                        <a:pt x="22300" y="251269"/>
                        <a:pt x="13615" y="316738"/>
                        <a:pt x="16073" y="385763"/>
                      </a:cubicBezTo>
                      <a:cubicBezTo>
                        <a:pt x="8190" y="385051"/>
                        <a:pt x="4431" y="385499"/>
                        <a:pt x="0" y="385763"/>
                      </a:cubicBezTo>
                      <a:cubicBezTo>
                        <a:pt x="2972" y="312440"/>
                        <a:pt x="364" y="186352"/>
                        <a:pt x="0" y="128588"/>
                      </a:cubicBezTo>
                      <a:close/>
                      <a:moveTo>
                        <a:pt x="32147" y="128588"/>
                      </a:moveTo>
                      <a:cubicBezTo>
                        <a:pt x="41150" y="128306"/>
                        <a:pt x="54271" y="128391"/>
                        <a:pt x="64294" y="128588"/>
                      </a:cubicBezTo>
                      <a:cubicBezTo>
                        <a:pt x="57260" y="222027"/>
                        <a:pt x="70632" y="334164"/>
                        <a:pt x="64294" y="385763"/>
                      </a:cubicBezTo>
                      <a:cubicBezTo>
                        <a:pt x="55762" y="387098"/>
                        <a:pt x="44260" y="385938"/>
                        <a:pt x="32147" y="385763"/>
                      </a:cubicBezTo>
                      <a:cubicBezTo>
                        <a:pt x="23002" y="275238"/>
                        <a:pt x="41675" y="239833"/>
                        <a:pt x="32147" y="128588"/>
                      </a:cubicBezTo>
                      <a:close/>
                      <a:moveTo>
                        <a:pt x="80367" y="128588"/>
                      </a:moveTo>
                      <a:cubicBezTo>
                        <a:pt x="285973" y="138398"/>
                        <a:pt x="536991" y="153451"/>
                        <a:pt x="651433" y="128588"/>
                      </a:cubicBezTo>
                      <a:cubicBezTo>
                        <a:pt x="765875" y="103725"/>
                        <a:pt x="1075423" y="152004"/>
                        <a:pt x="1295400" y="128588"/>
                      </a:cubicBezTo>
                      <a:cubicBezTo>
                        <a:pt x="1295451" y="82147"/>
                        <a:pt x="1296848" y="61732"/>
                        <a:pt x="1295400" y="0"/>
                      </a:cubicBezTo>
                      <a:cubicBezTo>
                        <a:pt x="1395213" y="122841"/>
                        <a:pt x="1506070" y="194207"/>
                        <a:pt x="1552575" y="257175"/>
                      </a:cubicBezTo>
                      <a:cubicBezTo>
                        <a:pt x="1443295" y="352403"/>
                        <a:pt x="1408094" y="401181"/>
                        <a:pt x="1295400" y="514350"/>
                      </a:cubicBezTo>
                      <a:cubicBezTo>
                        <a:pt x="1301707" y="467971"/>
                        <a:pt x="1296233" y="436892"/>
                        <a:pt x="1295400" y="385763"/>
                      </a:cubicBezTo>
                      <a:cubicBezTo>
                        <a:pt x="1137259" y="384171"/>
                        <a:pt x="831711" y="368939"/>
                        <a:pt x="712184" y="385763"/>
                      </a:cubicBezTo>
                      <a:cubicBezTo>
                        <a:pt x="592657" y="402587"/>
                        <a:pt x="221593" y="415882"/>
                        <a:pt x="80367" y="385763"/>
                      </a:cubicBezTo>
                      <a:cubicBezTo>
                        <a:pt x="71300" y="265992"/>
                        <a:pt x="81559" y="236448"/>
                        <a:pt x="80367" y="128588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200" b="1">
              <a:solidFill>
                <a:sysClr val="windowText" lastClr="000000"/>
              </a:solidFill>
              <a:latin typeface="+mn-lt"/>
            </a:rPr>
            <a:t>Continuar...</a:t>
          </a:r>
        </a:p>
      </xdr:txBody>
    </xdr:sp>
    <xdr:clientData/>
  </xdr:twoCellAnchor>
  <xdr:twoCellAnchor>
    <xdr:from>
      <xdr:col>0</xdr:col>
      <xdr:colOff>723901</xdr:colOff>
      <xdr:row>3</xdr:row>
      <xdr:rowOff>142874</xdr:rowOff>
    </xdr:from>
    <xdr:to>
      <xdr:col>10</xdr:col>
      <xdr:colOff>133351</xdr:colOff>
      <xdr:row>7</xdr:row>
      <xdr:rowOff>66674</xdr:rowOff>
    </xdr:to>
    <xdr:sp macro="" textlink="">
      <xdr:nvSpPr>
        <xdr:cNvPr id="27" name="Rectángulo: esquinas diagonales cortadas 26">
          <a:extLst>
            <a:ext uri="{FF2B5EF4-FFF2-40B4-BE49-F238E27FC236}">
              <a16:creationId xmlns:a16="http://schemas.microsoft.com/office/drawing/2014/main" id="{FCA719FF-7D30-468B-B05E-BDBA49530F34}"/>
            </a:ext>
          </a:extLst>
        </xdr:cNvPr>
        <xdr:cNvSpPr/>
      </xdr:nvSpPr>
      <xdr:spPr>
        <a:xfrm>
          <a:off x="533401" y="638174"/>
          <a:ext cx="6467475" cy="762000"/>
        </a:xfrm>
        <a:solidFill>
          <a:srgbClr val="F2F2F2">
            <a:alpha val="50196"/>
          </a:srgb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s-ES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228600</xdr:colOff>
      <xdr:row>3</xdr:row>
      <xdr:rowOff>161924</xdr:rowOff>
    </xdr:from>
    <xdr:to>
      <xdr:col>22</xdr:col>
      <xdr:colOff>419100</xdr:colOff>
      <xdr:row>7</xdr:row>
      <xdr:rowOff>85724</xdr:rowOff>
    </xdr:to>
    <xdr:sp macro="" textlink="">
      <xdr:nvSpPr>
        <xdr:cNvPr id="28" name="Rectángulo: esquinas diagonales cortadas 27">
          <a:extLst>
            <a:ext uri="{FF2B5EF4-FFF2-40B4-BE49-F238E27FC236}">
              <a16:creationId xmlns:a16="http://schemas.microsoft.com/office/drawing/2014/main" id="{4290320C-F061-4362-A401-849EF13FC0FB}"/>
            </a:ext>
          </a:extLst>
        </xdr:cNvPr>
        <xdr:cNvSpPr/>
      </xdr:nvSpPr>
      <xdr:spPr>
        <a:xfrm>
          <a:off x="8905875" y="647699"/>
          <a:ext cx="6715125" cy="733425"/>
        </a:xfrm>
        <a:prstGeom prst="snip2DiagRect">
          <a:avLst/>
        </a:prstGeom>
        <a:noFill/>
        <a:ln w="12700">
          <a:solidFill>
            <a:sysClr val="windowText" lastClr="000000"/>
          </a:solidFill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7191375"/>
                    <a:gd name="connsiteY0" fmla="*/ 0 h 762000"/>
                    <a:gd name="connsiteX1" fmla="*/ 571572 w 7191375"/>
                    <a:gd name="connsiteY1" fmla="*/ 0 h 762000"/>
                    <a:gd name="connsiteX2" fmla="*/ 1001856 w 7191375"/>
                    <a:gd name="connsiteY2" fmla="*/ 0 h 762000"/>
                    <a:gd name="connsiteX3" fmla="*/ 1785359 w 7191375"/>
                    <a:gd name="connsiteY3" fmla="*/ 0 h 762000"/>
                    <a:gd name="connsiteX4" fmla="*/ 2356931 w 7191375"/>
                    <a:gd name="connsiteY4" fmla="*/ 0 h 762000"/>
                    <a:gd name="connsiteX5" fmla="*/ 2928503 w 7191375"/>
                    <a:gd name="connsiteY5" fmla="*/ 0 h 762000"/>
                    <a:gd name="connsiteX6" fmla="*/ 3712006 w 7191375"/>
                    <a:gd name="connsiteY6" fmla="*/ 0 h 762000"/>
                    <a:gd name="connsiteX7" fmla="*/ 4212935 w 7191375"/>
                    <a:gd name="connsiteY7" fmla="*/ 0 h 762000"/>
                    <a:gd name="connsiteX8" fmla="*/ 4996438 w 7191375"/>
                    <a:gd name="connsiteY8" fmla="*/ 0 h 762000"/>
                    <a:gd name="connsiteX9" fmla="*/ 5779941 w 7191375"/>
                    <a:gd name="connsiteY9" fmla="*/ 0 h 762000"/>
                    <a:gd name="connsiteX10" fmla="*/ 6422156 w 7191375"/>
                    <a:gd name="connsiteY10" fmla="*/ 0 h 762000"/>
                    <a:gd name="connsiteX11" fmla="*/ 7064372 w 7191375"/>
                    <a:gd name="connsiteY11" fmla="*/ 0 h 762000"/>
                    <a:gd name="connsiteX12" fmla="*/ 7191375 w 7191375"/>
                    <a:gd name="connsiteY12" fmla="*/ 127003 h 762000"/>
                    <a:gd name="connsiteX13" fmla="*/ 7191375 w 7191375"/>
                    <a:gd name="connsiteY13" fmla="*/ 762000 h 762000"/>
                    <a:gd name="connsiteX14" fmla="*/ 7191375 w 7191375"/>
                    <a:gd name="connsiteY14" fmla="*/ 762000 h 762000"/>
                    <a:gd name="connsiteX15" fmla="*/ 6407872 w 7191375"/>
                    <a:gd name="connsiteY15" fmla="*/ 762000 h 762000"/>
                    <a:gd name="connsiteX16" fmla="*/ 5624369 w 7191375"/>
                    <a:gd name="connsiteY16" fmla="*/ 762000 h 762000"/>
                    <a:gd name="connsiteX17" fmla="*/ 4982153 w 7191375"/>
                    <a:gd name="connsiteY17" fmla="*/ 762000 h 762000"/>
                    <a:gd name="connsiteX18" fmla="*/ 4410581 w 7191375"/>
                    <a:gd name="connsiteY18" fmla="*/ 762000 h 762000"/>
                    <a:gd name="connsiteX19" fmla="*/ 3980297 w 7191375"/>
                    <a:gd name="connsiteY19" fmla="*/ 762000 h 762000"/>
                    <a:gd name="connsiteX20" fmla="*/ 3479369 w 7191375"/>
                    <a:gd name="connsiteY20" fmla="*/ 762000 h 762000"/>
                    <a:gd name="connsiteX21" fmla="*/ 2978440 w 7191375"/>
                    <a:gd name="connsiteY21" fmla="*/ 762000 h 762000"/>
                    <a:gd name="connsiteX22" fmla="*/ 2406869 w 7191375"/>
                    <a:gd name="connsiteY22" fmla="*/ 762000 h 762000"/>
                    <a:gd name="connsiteX23" fmla="*/ 1623365 w 7191375"/>
                    <a:gd name="connsiteY23" fmla="*/ 762000 h 762000"/>
                    <a:gd name="connsiteX24" fmla="*/ 981150 w 7191375"/>
                    <a:gd name="connsiteY24" fmla="*/ 762000 h 762000"/>
                    <a:gd name="connsiteX25" fmla="*/ 127003 w 7191375"/>
                    <a:gd name="connsiteY25" fmla="*/ 762000 h 762000"/>
                    <a:gd name="connsiteX26" fmla="*/ 0 w 7191375"/>
                    <a:gd name="connsiteY26" fmla="*/ 634997 h 762000"/>
                    <a:gd name="connsiteX27" fmla="*/ 0 w 7191375"/>
                    <a:gd name="connsiteY27" fmla="*/ 0 h 762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  <a:cxn ang="0">
                      <a:pos x="connsiteX26" y="connsiteY26"/>
                    </a:cxn>
                    <a:cxn ang="0">
                      <a:pos x="connsiteX27" y="connsiteY27"/>
                    </a:cxn>
                  </a:cxnLst>
                  <a:rect l="l" t="t" r="r" b="b"/>
                  <a:pathLst>
                    <a:path w="7191375" h="762000" extrusionOk="0">
                      <a:moveTo>
                        <a:pt x="0" y="0"/>
                      </a:moveTo>
                      <a:cubicBezTo>
                        <a:pt x="228322" y="12373"/>
                        <a:pt x="444872" y="4291"/>
                        <a:pt x="571572" y="0"/>
                      </a:cubicBezTo>
                      <a:cubicBezTo>
                        <a:pt x="698272" y="-4291"/>
                        <a:pt x="828842" y="-8544"/>
                        <a:pt x="1001856" y="0"/>
                      </a:cubicBezTo>
                      <a:cubicBezTo>
                        <a:pt x="1174870" y="8544"/>
                        <a:pt x="1451035" y="2747"/>
                        <a:pt x="1785359" y="0"/>
                      </a:cubicBezTo>
                      <a:cubicBezTo>
                        <a:pt x="2119683" y="-2747"/>
                        <a:pt x="2185539" y="-27162"/>
                        <a:pt x="2356931" y="0"/>
                      </a:cubicBezTo>
                      <a:cubicBezTo>
                        <a:pt x="2528323" y="27162"/>
                        <a:pt x="2729431" y="-19478"/>
                        <a:pt x="2928503" y="0"/>
                      </a:cubicBezTo>
                      <a:cubicBezTo>
                        <a:pt x="3127575" y="19478"/>
                        <a:pt x="3454331" y="35407"/>
                        <a:pt x="3712006" y="0"/>
                      </a:cubicBezTo>
                      <a:cubicBezTo>
                        <a:pt x="3969681" y="-35407"/>
                        <a:pt x="3997004" y="-8223"/>
                        <a:pt x="4212935" y="0"/>
                      </a:cubicBezTo>
                      <a:cubicBezTo>
                        <a:pt x="4428866" y="8223"/>
                        <a:pt x="4724445" y="22663"/>
                        <a:pt x="4996438" y="0"/>
                      </a:cubicBezTo>
                      <a:cubicBezTo>
                        <a:pt x="5268431" y="-22663"/>
                        <a:pt x="5583302" y="-25915"/>
                        <a:pt x="5779941" y="0"/>
                      </a:cubicBezTo>
                      <a:cubicBezTo>
                        <a:pt x="5976580" y="25915"/>
                        <a:pt x="6191194" y="5196"/>
                        <a:pt x="6422156" y="0"/>
                      </a:cubicBezTo>
                      <a:cubicBezTo>
                        <a:pt x="6653119" y="-5196"/>
                        <a:pt x="6875953" y="26312"/>
                        <a:pt x="7064372" y="0"/>
                      </a:cubicBezTo>
                      <a:cubicBezTo>
                        <a:pt x="7101234" y="42382"/>
                        <a:pt x="7134561" y="78649"/>
                        <a:pt x="7191375" y="127003"/>
                      </a:cubicBezTo>
                      <a:cubicBezTo>
                        <a:pt x="7197537" y="283589"/>
                        <a:pt x="7207604" y="461419"/>
                        <a:pt x="7191375" y="762000"/>
                      </a:cubicBezTo>
                      <a:lnTo>
                        <a:pt x="7191375" y="762000"/>
                      </a:lnTo>
                      <a:cubicBezTo>
                        <a:pt x="6973166" y="730924"/>
                        <a:pt x="6564883" y="790020"/>
                        <a:pt x="6407872" y="762000"/>
                      </a:cubicBezTo>
                      <a:cubicBezTo>
                        <a:pt x="6250861" y="733980"/>
                        <a:pt x="5870632" y="751651"/>
                        <a:pt x="5624369" y="762000"/>
                      </a:cubicBezTo>
                      <a:cubicBezTo>
                        <a:pt x="5378106" y="772349"/>
                        <a:pt x="5231452" y="787053"/>
                        <a:pt x="4982153" y="762000"/>
                      </a:cubicBezTo>
                      <a:cubicBezTo>
                        <a:pt x="4732854" y="736947"/>
                        <a:pt x="4608103" y="758664"/>
                        <a:pt x="4410581" y="762000"/>
                      </a:cubicBezTo>
                      <a:cubicBezTo>
                        <a:pt x="4213059" y="765336"/>
                        <a:pt x="4068158" y="772247"/>
                        <a:pt x="3980297" y="762000"/>
                      </a:cubicBezTo>
                      <a:cubicBezTo>
                        <a:pt x="3892436" y="751753"/>
                        <a:pt x="3607253" y="762277"/>
                        <a:pt x="3479369" y="762000"/>
                      </a:cubicBezTo>
                      <a:cubicBezTo>
                        <a:pt x="3351485" y="761723"/>
                        <a:pt x="3091881" y="741476"/>
                        <a:pt x="2978440" y="762000"/>
                      </a:cubicBezTo>
                      <a:cubicBezTo>
                        <a:pt x="2864999" y="782524"/>
                        <a:pt x="2529245" y="756116"/>
                        <a:pt x="2406869" y="762000"/>
                      </a:cubicBezTo>
                      <a:cubicBezTo>
                        <a:pt x="2284493" y="767884"/>
                        <a:pt x="2004035" y="738525"/>
                        <a:pt x="1623365" y="762000"/>
                      </a:cubicBezTo>
                      <a:cubicBezTo>
                        <a:pt x="1242695" y="785475"/>
                        <a:pt x="1253113" y="781318"/>
                        <a:pt x="981150" y="762000"/>
                      </a:cubicBezTo>
                      <a:cubicBezTo>
                        <a:pt x="709188" y="742682"/>
                        <a:pt x="517766" y="726565"/>
                        <a:pt x="127003" y="762000"/>
                      </a:cubicBezTo>
                      <a:cubicBezTo>
                        <a:pt x="66114" y="704160"/>
                        <a:pt x="54973" y="701062"/>
                        <a:pt x="0" y="634997"/>
                      </a:cubicBezTo>
                      <a:cubicBezTo>
                        <a:pt x="-18048" y="443021"/>
                        <a:pt x="-7419" y="196780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514350</xdr:colOff>
      <xdr:row>3</xdr:row>
      <xdr:rowOff>171450</xdr:rowOff>
    </xdr:from>
    <xdr:to>
      <xdr:col>10</xdr:col>
      <xdr:colOff>104775</xdr:colOff>
      <xdr:row>7</xdr:row>
      <xdr:rowOff>95250</xdr:rowOff>
    </xdr:to>
    <xdr:sp macro="" textlink="">
      <xdr:nvSpPr>
        <xdr:cNvPr id="30" name="Rectángulo: esquinas diagonales cortadas 29">
          <a:extLst>
            <a:ext uri="{FF2B5EF4-FFF2-40B4-BE49-F238E27FC236}">
              <a16:creationId xmlns:a16="http://schemas.microsoft.com/office/drawing/2014/main" id="{D72AC21D-26FE-4D2A-AF0D-AC9E708922FC}"/>
            </a:ext>
          </a:extLst>
        </xdr:cNvPr>
        <xdr:cNvSpPr/>
      </xdr:nvSpPr>
      <xdr:spPr>
        <a:xfrm>
          <a:off x="514350" y="666750"/>
          <a:ext cx="6515100" cy="762000"/>
        </a:xfrm>
        <a:prstGeom prst="snip2DiagRect">
          <a:avLst/>
        </a:prstGeom>
        <a:noFill/>
        <a:ln w="12700">
          <a:solidFill>
            <a:sysClr val="windowText" lastClr="000000"/>
          </a:solidFill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6515100"/>
                    <a:gd name="connsiteY0" fmla="*/ 0 h 762000"/>
                    <a:gd name="connsiteX1" fmla="*/ 574929 w 6515100"/>
                    <a:gd name="connsiteY1" fmla="*/ 0 h 762000"/>
                    <a:gd name="connsiteX2" fmla="*/ 1022096 w 6515100"/>
                    <a:gd name="connsiteY2" fmla="*/ 0 h 762000"/>
                    <a:gd name="connsiteX3" fmla="*/ 1788667 w 6515100"/>
                    <a:gd name="connsiteY3" fmla="*/ 0 h 762000"/>
                    <a:gd name="connsiteX4" fmla="*/ 2363596 w 6515100"/>
                    <a:gd name="connsiteY4" fmla="*/ 0 h 762000"/>
                    <a:gd name="connsiteX5" fmla="*/ 2938525 w 6515100"/>
                    <a:gd name="connsiteY5" fmla="*/ 0 h 762000"/>
                    <a:gd name="connsiteX6" fmla="*/ 3705096 w 6515100"/>
                    <a:gd name="connsiteY6" fmla="*/ 0 h 762000"/>
                    <a:gd name="connsiteX7" fmla="*/ 4216144 w 6515100"/>
                    <a:gd name="connsiteY7" fmla="*/ 0 h 762000"/>
                    <a:gd name="connsiteX8" fmla="*/ 4982716 w 6515100"/>
                    <a:gd name="connsiteY8" fmla="*/ 0 h 762000"/>
                    <a:gd name="connsiteX9" fmla="*/ 5749287 w 6515100"/>
                    <a:gd name="connsiteY9" fmla="*/ 0 h 762000"/>
                    <a:gd name="connsiteX10" fmla="*/ 6388097 w 6515100"/>
                    <a:gd name="connsiteY10" fmla="*/ 0 h 762000"/>
                    <a:gd name="connsiteX11" fmla="*/ 6515100 w 6515100"/>
                    <a:gd name="connsiteY11" fmla="*/ 127003 h 762000"/>
                    <a:gd name="connsiteX12" fmla="*/ 6515100 w 6515100"/>
                    <a:gd name="connsiteY12" fmla="*/ 762000 h 762000"/>
                    <a:gd name="connsiteX13" fmla="*/ 6515100 w 6515100"/>
                    <a:gd name="connsiteY13" fmla="*/ 762000 h 762000"/>
                    <a:gd name="connsiteX14" fmla="*/ 5748528 w 6515100"/>
                    <a:gd name="connsiteY14" fmla="*/ 762000 h 762000"/>
                    <a:gd name="connsiteX15" fmla="*/ 4981957 w 6515100"/>
                    <a:gd name="connsiteY15" fmla="*/ 762000 h 762000"/>
                    <a:gd name="connsiteX16" fmla="*/ 4215385 w 6515100"/>
                    <a:gd name="connsiteY16" fmla="*/ 762000 h 762000"/>
                    <a:gd name="connsiteX17" fmla="*/ 3576575 w 6515100"/>
                    <a:gd name="connsiteY17" fmla="*/ 762000 h 762000"/>
                    <a:gd name="connsiteX18" fmla="*/ 3001647 w 6515100"/>
                    <a:gd name="connsiteY18" fmla="*/ 762000 h 762000"/>
                    <a:gd name="connsiteX19" fmla="*/ 2554480 w 6515100"/>
                    <a:gd name="connsiteY19" fmla="*/ 762000 h 762000"/>
                    <a:gd name="connsiteX20" fmla="*/ 2043432 w 6515100"/>
                    <a:gd name="connsiteY20" fmla="*/ 762000 h 762000"/>
                    <a:gd name="connsiteX21" fmla="*/ 1532384 w 6515100"/>
                    <a:gd name="connsiteY21" fmla="*/ 762000 h 762000"/>
                    <a:gd name="connsiteX22" fmla="*/ 957456 w 6515100"/>
                    <a:gd name="connsiteY22" fmla="*/ 762000 h 762000"/>
                    <a:gd name="connsiteX23" fmla="*/ 127003 w 6515100"/>
                    <a:gd name="connsiteY23" fmla="*/ 762000 h 762000"/>
                    <a:gd name="connsiteX24" fmla="*/ 0 w 6515100"/>
                    <a:gd name="connsiteY24" fmla="*/ 634997 h 762000"/>
                    <a:gd name="connsiteX25" fmla="*/ 0 w 6515100"/>
                    <a:gd name="connsiteY25" fmla="*/ 0 h 762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</a:cxnLst>
                  <a:rect l="l" t="t" r="r" b="b"/>
                  <a:pathLst>
                    <a:path w="6515100" h="762000" extrusionOk="0">
                      <a:moveTo>
                        <a:pt x="0" y="0"/>
                      </a:moveTo>
                      <a:cubicBezTo>
                        <a:pt x="145481" y="8067"/>
                        <a:pt x="428931" y="-20899"/>
                        <a:pt x="574929" y="0"/>
                      </a:cubicBezTo>
                      <a:cubicBezTo>
                        <a:pt x="720927" y="20899"/>
                        <a:pt x="816810" y="-6209"/>
                        <a:pt x="1022096" y="0"/>
                      </a:cubicBezTo>
                      <a:cubicBezTo>
                        <a:pt x="1227382" y="6209"/>
                        <a:pt x="1425153" y="9105"/>
                        <a:pt x="1788667" y="0"/>
                      </a:cubicBezTo>
                      <a:cubicBezTo>
                        <a:pt x="2152181" y="-9105"/>
                        <a:pt x="2210589" y="24880"/>
                        <a:pt x="2363596" y="0"/>
                      </a:cubicBezTo>
                      <a:cubicBezTo>
                        <a:pt x="2516603" y="-24880"/>
                        <a:pt x="2776277" y="-4472"/>
                        <a:pt x="2938525" y="0"/>
                      </a:cubicBezTo>
                      <a:cubicBezTo>
                        <a:pt x="3100773" y="4472"/>
                        <a:pt x="3480668" y="-17787"/>
                        <a:pt x="3705096" y="0"/>
                      </a:cubicBezTo>
                      <a:cubicBezTo>
                        <a:pt x="3929524" y="17787"/>
                        <a:pt x="4088860" y="-18050"/>
                        <a:pt x="4216144" y="0"/>
                      </a:cubicBezTo>
                      <a:cubicBezTo>
                        <a:pt x="4343428" y="18050"/>
                        <a:pt x="4792677" y="-15497"/>
                        <a:pt x="4982716" y="0"/>
                      </a:cubicBezTo>
                      <a:cubicBezTo>
                        <a:pt x="5172755" y="15497"/>
                        <a:pt x="5469991" y="-17370"/>
                        <a:pt x="5749287" y="0"/>
                      </a:cubicBezTo>
                      <a:cubicBezTo>
                        <a:pt x="6028583" y="17370"/>
                        <a:pt x="6225116" y="-4798"/>
                        <a:pt x="6388097" y="0"/>
                      </a:cubicBezTo>
                      <a:cubicBezTo>
                        <a:pt x="6444258" y="65218"/>
                        <a:pt x="6476481" y="87486"/>
                        <a:pt x="6515100" y="127003"/>
                      </a:cubicBezTo>
                      <a:cubicBezTo>
                        <a:pt x="6518589" y="407787"/>
                        <a:pt x="6502947" y="542163"/>
                        <a:pt x="6515100" y="762000"/>
                      </a:cubicBezTo>
                      <a:lnTo>
                        <a:pt x="6515100" y="762000"/>
                      </a:lnTo>
                      <a:cubicBezTo>
                        <a:pt x="6156131" y="742101"/>
                        <a:pt x="6025592" y="740782"/>
                        <a:pt x="5748528" y="762000"/>
                      </a:cubicBezTo>
                      <a:cubicBezTo>
                        <a:pt x="5471464" y="783218"/>
                        <a:pt x="5349960" y="769696"/>
                        <a:pt x="4981957" y="762000"/>
                      </a:cubicBezTo>
                      <a:cubicBezTo>
                        <a:pt x="4613954" y="754304"/>
                        <a:pt x="4442380" y="795959"/>
                        <a:pt x="4215385" y="762000"/>
                      </a:cubicBezTo>
                      <a:cubicBezTo>
                        <a:pt x="3988390" y="728041"/>
                        <a:pt x="3831319" y="737077"/>
                        <a:pt x="3576575" y="762000"/>
                      </a:cubicBezTo>
                      <a:cubicBezTo>
                        <a:pt x="3321831" y="786924"/>
                        <a:pt x="3234680" y="750334"/>
                        <a:pt x="3001647" y="762000"/>
                      </a:cubicBezTo>
                      <a:cubicBezTo>
                        <a:pt x="2768614" y="773666"/>
                        <a:pt x="2745625" y="768554"/>
                        <a:pt x="2554480" y="762000"/>
                      </a:cubicBezTo>
                      <a:cubicBezTo>
                        <a:pt x="2363335" y="755446"/>
                        <a:pt x="2264503" y="769766"/>
                        <a:pt x="2043432" y="762000"/>
                      </a:cubicBezTo>
                      <a:cubicBezTo>
                        <a:pt x="1822361" y="754234"/>
                        <a:pt x="1739873" y="779985"/>
                        <a:pt x="1532384" y="762000"/>
                      </a:cubicBezTo>
                      <a:cubicBezTo>
                        <a:pt x="1324895" y="744015"/>
                        <a:pt x="1128012" y="759876"/>
                        <a:pt x="957456" y="762000"/>
                      </a:cubicBezTo>
                      <a:cubicBezTo>
                        <a:pt x="786900" y="764124"/>
                        <a:pt x="474849" y="795435"/>
                        <a:pt x="127003" y="762000"/>
                      </a:cubicBezTo>
                      <a:cubicBezTo>
                        <a:pt x="91913" y="730708"/>
                        <a:pt x="52543" y="689009"/>
                        <a:pt x="0" y="634997"/>
                      </a:cubicBezTo>
                      <a:cubicBezTo>
                        <a:pt x="-5098" y="471055"/>
                        <a:pt x="1726" y="151139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22</xdr:col>
      <xdr:colOff>589249</xdr:colOff>
      <xdr:row>3</xdr:row>
      <xdr:rowOff>171449</xdr:rowOff>
    </xdr:from>
    <xdr:to>
      <xdr:col>23</xdr:col>
      <xdr:colOff>915701</xdr:colOff>
      <xdr:row>7</xdr:row>
      <xdr:rowOff>95249</xdr:rowOff>
    </xdr:to>
    <xdr:sp macro="" textlink="">
      <xdr:nvSpPr>
        <xdr:cNvPr id="38" name="Rectángulo: esquinas diagonales cortadas 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343E05-1695-4D20-A7D9-D082888F82FA}"/>
            </a:ext>
          </a:extLst>
        </xdr:cNvPr>
        <xdr:cNvSpPr/>
      </xdr:nvSpPr>
      <xdr:spPr>
        <a:xfrm>
          <a:off x="15791149" y="657224"/>
          <a:ext cx="1097977" cy="733425"/>
        </a:xfrm>
        <a:prstGeom prst="snip2DiagRect">
          <a:avLst/>
        </a:prstGeom>
        <a:noFill/>
        <a:ln w="12700">
          <a:solidFill>
            <a:sysClr val="windowText" lastClr="000000"/>
          </a:solidFill>
          <a:extLst>
            <a:ext uri="{C807C97D-BFC1-408E-A445-0C87EB9F89A2}">
              <ask:lineSketchStyleProps xmlns:ask="http://schemas.microsoft.com/office/drawing/2018/sketchyshapes" sd="1219033472">
                <a:custGeom>
                  <a:avLst/>
                  <a:gdLst>
                    <a:gd name="connsiteX0" fmla="*/ 0 w 7191375"/>
                    <a:gd name="connsiteY0" fmla="*/ 0 h 762000"/>
                    <a:gd name="connsiteX1" fmla="*/ 571572 w 7191375"/>
                    <a:gd name="connsiteY1" fmla="*/ 0 h 762000"/>
                    <a:gd name="connsiteX2" fmla="*/ 1001856 w 7191375"/>
                    <a:gd name="connsiteY2" fmla="*/ 0 h 762000"/>
                    <a:gd name="connsiteX3" fmla="*/ 1785359 w 7191375"/>
                    <a:gd name="connsiteY3" fmla="*/ 0 h 762000"/>
                    <a:gd name="connsiteX4" fmla="*/ 2356931 w 7191375"/>
                    <a:gd name="connsiteY4" fmla="*/ 0 h 762000"/>
                    <a:gd name="connsiteX5" fmla="*/ 2928503 w 7191375"/>
                    <a:gd name="connsiteY5" fmla="*/ 0 h 762000"/>
                    <a:gd name="connsiteX6" fmla="*/ 3712006 w 7191375"/>
                    <a:gd name="connsiteY6" fmla="*/ 0 h 762000"/>
                    <a:gd name="connsiteX7" fmla="*/ 4212935 w 7191375"/>
                    <a:gd name="connsiteY7" fmla="*/ 0 h 762000"/>
                    <a:gd name="connsiteX8" fmla="*/ 4996438 w 7191375"/>
                    <a:gd name="connsiteY8" fmla="*/ 0 h 762000"/>
                    <a:gd name="connsiteX9" fmla="*/ 5779941 w 7191375"/>
                    <a:gd name="connsiteY9" fmla="*/ 0 h 762000"/>
                    <a:gd name="connsiteX10" fmla="*/ 6422156 w 7191375"/>
                    <a:gd name="connsiteY10" fmla="*/ 0 h 762000"/>
                    <a:gd name="connsiteX11" fmla="*/ 7064372 w 7191375"/>
                    <a:gd name="connsiteY11" fmla="*/ 0 h 762000"/>
                    <a:gd name="connsiteX12" fmla="*/ 7191375 w 7191375"/>
                    <a:gd name="connsiteY12" fmla="*/ 127003 h 762000"/>
                    <a:gd name="connsiteX13" fmla="*/ 7191375 w 7191375"/>
                    <a:gd name="connsiteY13" fmla="*/ 762000 h 762000"/>
                    <a:gd name="connsiteX14" fmla="*/ 7191375 w 7191375"/>
                    <a:gd name="connsiteY14" fmla="*/ 762000 h 762000"/>
                    <a:gd name="connsiteX15" fmla="*/ 6407872 w 7191375"/>
                    <a:gd name="connsiteY15" fmla="*/ 762000 h 762000"/>
                    <a:gd name="connsiteX16" fmla="*/ 5624369 w 7191375"/>
                    <a:gd name="connsiteY16" fmla="*/ 762000 h 762000"/>
                    <a:gd name="connsiteX17" fmla="*/ 4982153 w 7191375"/>
                    <a:gd name="connsiteY17" fmla="*/ 762000 h 762000"/>
                    <a:gd name="connsiteX18" fmla="*/ 4410581 w 7191375"/>
                    <a:gd name="connsiteY18" fmla="*/ 762000 h 762000"/>
                    <a:gd name="connsiteX19" fmla="*/ 3980297 w 7191375"/>
                    <a:gd name="connsiteY19" fmla="*/ 762000 h 762000"/>
                    <a:gd name="connsiteX20" fmla="*/ 3479369 w 7191375"/>
                    <a:gd name="connsiteY20" fmla="*/ 762000 h 762000"/>
                    <a:gd name="connsiteX21" fmla="*/ 2978440 w 7191375"/>
                    <a:gd name="connsiteY21" fmla="*/ 762000 h 762000"/>
                    <a:gd name="connsiteX22" fmla="*/ 2406869 w 7191375"/>
                    <a:gd name="connsiteY22" fmla="*/ 762000 h 762000"/>
                    <a:gd name="connsiteX23" fmla="*/ 1623365 w 7191375"/>
                    <a:gd name="connsiteY23" fmla="*/ 762000 h 762000"/>
                    <a:gd name="connsiteX24" fmla="*/ 981150 w 7191375"/>
                    <a:gd name="connsiteY24" fmla="*/ 762000 h 762000"/>
                    <a:gd name="connsiteX25" fmla="*/ 127003 w 7191375"/>
                    <a:gd name="connsiteY25" fmla="*/ 762000 h 762000"/>
                    <a:gd name="connsiteX26" fmla="*/ 0 w 7191375"/>
                    <a:gd name="connsiteY26" fmla="*/ 634997 h 762000"/>
                    <a:gd name="connsiteX27" fmla="*/ 0 w 7191375"/>
                    <a:gd name="connsiteY27" fmla="*/ 0 h 762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  <a:cxn ang="0">
                      <a:pos x="connsiteX26" y="connsiteY26"/>
                    </a:cxn>
                    <a:cxn ang="0">
                      <a:pos x="connsiteX27" y="connsiteY27"/>
                    </a:cxn>
                  </a:cxnLst>
                  <a:rect l="l" t="t" r="r" b="b"/>
                  <a:pathLst>
                    <a:path w="7191375" h="762000" extrusionOk="0">
                      <a:moveTo>
                        <a:pt x="0" y="0"/>
                      </a:moveTo>
                      <a:cubicBezTo>
                        <a:pt x="228322" y="12373"/>
                        <a:pt x="444872" y="4291"/>
                        <a:pt x="571572" y="0"/>
                      </a:cubicBezTo>
                      <a:cubicBezTo>
                        <a:pt x="698272" y="-4291"/>
                        <a:pt x="828842" y="-8544"/>
                        <a:pt x="1001856" y="0"/>
                      </a:cubicBezTo>
                      <a:cubicBezTo>
                        <a:pt x="1174870" y="8544"/>
                        <a:pt x="1451035" y="2747"/>
                        <a:pt x="1785359" y="0"/>
                      </a:cubicBezTo>
                      <a:cubicBezTo>
                        <a:pt x="2119683" y="-2747"/>
                        <a:pt x="2185539" y="-27162"/>
                        <a:pt x="2356931" y="0"/>
                      </a:cubicBezTo>
                      <a:cubicBezTo>
                        <a:pt x="2528323" y="27162"/>
                        <a:pt x="2729431" y="-19478"/>
                        <a:pt x="2928503" y="0"/>
                      </a:cubicBezTo>
                      <a:cubicBezTo>
                        <a:pt x="3127575" y="19478"/>
                        <a:pt x="3454331" y="35407"/>
                        <a:pt x="3712006" y="0"/>
                      </a:cubicBezTo>
                      <a:cubicBezTo>
                        <a:pt x="3969681" y="-35407"/>
                        <a:pt x="3997004" y="-8223"/>
                        <a:pt x="4212935" y="0"/>
                      </a:cubicBezTo>
                      <a:cubicBezTo>
                        <a:pt x="4428866" y="8223"/>
                        <a:pt x="4724445" y="22663"/>
                        <a:pt x="4996438" y="0"/>
                      </a:cubicBezTo>
                      <a:cubicBezTo>
                        <a:pt x="5268431" y="-22663"/>
                        <a:pt x="5583302" y="-25915"/>
                        <a:pt x="5779941" y="0"/>
                      </a:cubicBezTo>
                      <a:cubicBezTo>
                        <a:pt x="5976580" y="25915"/>
                        <a:pt x="6191194" y="5196"/>
                        <a:pt x="6422156" y="0"/>
                      </a:cubicBezTo>
                      <a:cubicBezTo>
                        <a:pt x="6653119" y="-5196"/>
                        <a:pt x="6875953" y="26312"/>
                        <a:pt x="7064372" y="0"/>
                      </a:cubicBezTo>
                      <a:cubicBezTo>
                        <a:pt x="7101234" y="42382"/>
                        <a:pt x="7134561" y="78649"/>
                        <a:pt x="7191375" y="127003"/>
                      </a:cubicBezTo>
                      <a:cubicBezTo>
                        <a:pt x="7197537" y="283589"/>
                        <a:pt x="7207604" y="461419"/>
                        <a:pt x="7191375" y="762000"/>
                      </a:cubicBezTo>
                      <a:lnTo>
                        <a:pt x="7191375" y="762000"/>
                      </a:lnTo>
                      <a:cubicBezTo>
                        <a:pt x="6973166" y="730924"/>
                        <a:pt x="6564883" y="790020"/>
                        <a:pt x="6407872" y="762000"/>
                      </a:cubicBezTo>
                      <a:cubicBezTo>
                        <a:pt x="6250861" y="733980"/>
                        <a:pt x="5870632" y="751651"/>
                        <a:pt x="5624369" y="762000"/>
                      </a:cubicBezTo>
                      <a:cubicBezTo>
                        <a:pt x="5378106" y="772349"/>
                        <a:pt x="5231452" y="787053"/>
                        <a:pt x="4982153" y="762000"/>
                      </a:cubicBezTo>
                      <a:cubicBezTo>
                        <a:pt x="4732854" y="736947"/>
                        <a:pt x="4608103" y="758664"/>
                        <a:pt x="4410581" y="762000"/>
                      </a:cubicBezTo>
                      <a:cubicBezTo>
                        <a:pt x="4213059" y="765336"/>
                        <a:pt x="4068158" y="772247"/>
                        <a:pt x="3980297" y="762000"/>
                      </a:cubicBezTo>
                      <a:cubicBezTo>
                        <a:pt x="3892436" y="751753"/>
                        <a:pt x="3607253" y="762277"/>
                        <a:pt x="3479369" y="762000"/>
                      </a:cubicBezTo>
                      <a:cubicBezTo>
                        <a:pt x="3351485" y="761723"/>
                        <a:pt x="3091881" y="741476"/>
                        <a:pt x="2978440" y="762000"/>
                      </a:cubicBezTo>
                      <a:cubicBezTo>
                        <a:pt x="2864999" y="782524"/>
                        <a:pt x="2529245" y="756116"/>
                        <a:pt x="2406869" y="762000"/>
                      </a:cubicBezTo>
                      <a:cubicBezTo>
                        <a:pt x="2284493" y="767884"/>
                        <a:pt x="2004035" y="738525"/>
                        <a:pt x="1623365" y="762000"/>
                      </a:cubicBezTo>
                      <a:cubicBezTo>
                        <a:pt x="1242695" y="785475"/>
                        <a:pt x="1253113" y="781318"/>
                        <a:pt x="981150" y="762000"/>
                      </a:cubicBezTo>
                      <a:cubicBezTo>
                        <a:pt x="709188" y="742682"/>
                        <a:pt x="517766" y="726565"/>
                        <a:pt x="127003" y="762000"/>
                      </a:cubicBezTo>
                      <a:cubicBezTo>
                        <a:pt x="66114" y="704160"/>
                        <a:pt x="54973" y="701062"/>
                        <a:pt x="0" y="634997"/>
                      </a:cubicBezTo>
                      <a:cubicBezTo>
                        <a:pt x="-18048" y="443021"/>
                        <a:pt x="-7419" y="196780"/>
                        <a:pt x="0" y="0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Paso 3: </a:t>
          </a:r>
          <a:r>
            <a:rPr lang="es-ES" sz="1400" b="0">
              <a:solidFill>
                <a:sysClr val="windowText" lastClr="000000"/>
              </a:solidFill>
            </a:rPr>
            <a:t>Análisis</a:t>
          </a:r>
          <a:endParaRPr lang="es-E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19050</xdr:colOff>
      <xdr:row>2</xdr:row>
      <xdr:rowOff>19050</xdr:rowOff>
    </xdr:from>
    <xdr:to>
      <xdr:col>3</xdr:col>
      <xdr:colOff>561491</xdr:colOff>
      <xdr:row>2</xdr:row>
      <xdr:rowOff>20905</xdr:rowOff>
    </xdr:to>
    <xdr:grpSp>
      <xdr:nvGrpSpPr>
        <xdr:cNvPr id="29" name="Grupo 28">
          <a:extLst>
            <a:ext uri="{FF2B5EF4-FFF2-40B4-BE49-F238E27FC236}">
              <a16:creationId xmlns:a16="http://schemas.microsoft.com/office/drawing/2014/main" id="{28E44748-3B35-493E-8594-E0E7B2D8A72D}"/>
            </a:ext>
          </a:extLst>
        </xdr:cNvPr>
        <xdr:cNvGrpSpPr>
          <a:grpSpLocks noChangeAspect="1"/>
        </xdr:cNvGrpSpPr>
      </xdr:nvGrpSpPr>
      <xdr:grpSpPr>
        <a:xfrm>
          <a:off x="552450" y="314325"/>
          <a:ext cx="2209316" cy="1855"/>
          <a:chOff x="7703003" y="3417434"/>
          <a:chExt cx="2304370" cy="2041"/>
        </a:xfrm>
      </xdr:grpSpPr>
      <xdr:cxnSp macro="">
        <xdr:nvCxnSpPr>
          <xdr:cNvPr id="31" name="Conector recto 30">
            <a:extLst>
              <a:ext uri="{FF2B5EF4-FFF2-40B4-BE49-F238E27FC236}">
                <a16:creationId xmlns:a16="http://schemas.microsoft.com/office/drawing/2014/main" id="{9BF7C91C-C0CB-F61D-2018-C082EA60D812}"/>
              </a:ext>
            </a:extLst>
          </xdr:cNvPr>
          <xdr:cNvCxnSpPr/>
        </xdr:nvCxnSpPr>
        <xdr:spPr>
          <a:xfrm>
            <a:off x="7703003" y="3419475"/>
            <a:ext cx="571500" cy="0"/>
          </a:xfrm>
          <a:prstGeom prst="line">
            <a:avLst/>
          </a:prstGeom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  <xdr:cxnSp macro="">
        <xdr:nvCxnSpPr>
          <xdr:cNvPr id="32" name="Conector recto 31">
            <a:extLst>
              <a:ext uri="{FF2B5EF4-FFF2-40B4-BE49-F238E27FC236}">
                <a16:creationId xmlns:a16="http://schemas.microsoft.com/office/drawing/2014/main" id="{6B3AC65E-1979-DEEF-1C4A-C55ED3D068E1}"/>
              </a:ext>
            </a:extLst>
          </xdr:cNvPr>
          <xdr:cNvCxnSpPr/>
        </xdr:nvCxnSpPr>
        <xdr:spPr>
          <a:xfrm>
            <a:off x="8281307" y="3419475"/>
            <a:ext cx="571500" cy="0"/>
          </a:xfrm>
          <a:prstGeom prst="line">
            <a:avLst/>
          </a:prstGeom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cxnSp macro="">
        <xdr:nvCxnSpPr>
          <xdr:cNvPr id="33" name="Conector recto 32">
            <a:extLst>
              <a:ext uri="{FF2B5EF4-FFF2-40B4-BE49-F238E27FC236}">
                <a16:creationId xmlns:a16="http://schemas.microsoft.com/office/drawing/2014/main" id="{91357452-5B0E-4E61-1E75-0AF5ED714AE4}"/>
              </a:ext>
            </a:extLst>
          </xdr:cNvPr>
          <xdr:cNvCxnSpPr/>
        </xdr:nvCxnSpPr>
        <xdr:spPr>
          <a:xfrm>
            <a:off x="8858249" y="3418114"/>
            <a:ext cx="571500" cy="0"/>
          </a:xfrm>
          <a:prstGeom prst="line">
            <a:avLst/>
          </a:prstGeom>
        </xdr:spPr>
        <xdr:style>
          <a:lnRef idx="1">
            <a:schemeClr val="accent5"/>
          </a:lnRef>
          <a:fillRef idx="0">
            <a:schemeClr val="accent5"/>
          </a:fillRef>
          <a:effectRef idx="0">
            <a:schemeClr val="accent5"/>
          </a:effectRef>
          <a:fontRef idx="minor">
            <a:schemeClr val="tx1"/>
          </a:fontRef>
        </xdr:style>
      </xdr:cxnSp>
      <xdr:cxnSp macro="">
        <xdr:nvCxnSpPr>
          <xdr:cNvPr id="34" name="Conector recto 33">
            <a:extLst>
              <a:ext uri="{FF2B5EF4-FFF2-40B4-BE49-F238E27FC236}">
                <a16:creationId xmlns:a16="http://schemas.microsoft.com/office/drawing/2014/main" id="{BF72003E-C3CE-EA9C-4842-BA6B3CF3DD32}"/>
              </a:ext>
            </a:extLst>
          </xdr:cNvPr>
          <xdr:cNvCxnSpPr/>
        </xdr:nvCxnSpPr>
        <xdr:spPr>
          <a:xfrm>
            <a:off x="9435873" y="3417434"/>
            <a:ext cx="571500" cy="0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535080</xdr:colOff>
      <xdr:row>5</xdr:row>
      <xdr:rowOff>150040</xdr:rowOff>
    </xdr:from>
    <xdr:to>
      <xdr:col>8</xdr:col>
      <xdr:colOff>846044</xdr:colOff>
      <xdr:row>22</xdr:row>
      <xdr:rowOff>35740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AD9887-FDDB-4020-91BA-EFEC5445C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81242</xdr:colOff>
      <xdr:row>27</xdr:row>
      <xdr:rowOff>76361</xdr:rowOff>
    </xdr:from>
    <xdr:to>
      <xdr:col>11</xdr:col>
      <xdr:colOff>210511</xdr:colOff>
      <xdr:row>35</xdr:row>
      <xdr:rowOff>2882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CFDC33BA-A21E-7B6D-8D6C-294813E9E8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339911</xdr:colOff>
      <xdr:row>26</xdr:row>
      <xdr:rowOff>123265</xdr:rowOff>
    </xdr:from>
    <xdr:to>
      <xdr:col>22</xdr:col>
      <xdr:colOff>143276</xdr:colOff>
      <xdr:row>36</xdr:row>
      <xdr:rowOff>140241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8E864A7-FD38-4E73-8534-DC3B989F5F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225132</xdr:colOff>
      <xdr:row>95</xdr:row>
      <xdr:rowOff>198781</xdr:rowOff>
    </xdr:from>
    <xdr:to>
      <xdr:col>11</xdr:col>
      <xdr:colOff>171450</xdr:colOff>
      <xdr:row>108</xdr:row>
      <xdr:rowOff>9524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BBCC2DCD-7DC4-46C3-B05F-2709934EB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48557</xdr:colOff>
      <xdr:row>109</xdr:row>
      <xdr:rowOff>0</xdr:rowOff>
    </xdr:from>
    <xdr:to>
      <xdr:col>11</xdr:col>
      <xdr:colOff>176893</xdr:colOff>
      <xdr:row>123</xdr:row>
      <xdr:rowOff>61800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A10A9B81-4677-4207-9756-2B2CBD9A1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552912</xdr:colOff>
      <xdr:row>3</xdr:row>
      <xdr:rowOff>42862</xdr:rowOff>
    </xdr:from>
    <xdr:to>
      <xdr:col>21</xdr:col>
      <xdr:colOff>1158803</xdr:colOff>
      <xdr:row>3</xdr:row>
      <xdr:rowOff>42862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24176A1B-6677-C8A7-9208-ABA6DDEAD285}"/>
            </a:ext>
          </a:extLst>
        </xdr:cNvPr>
        <xdr:cNvGrpSpPr/>
      </xdr:nvGrpSpPr>
      <xdr:grpSpPr>
        <a:xfrm>
          <a:off x="754618" y="435068"/>
          <a:ext cx="18053450" cy="0"/>
          <a:chOff x="754618" y="435068"/>
          <a:chExt cx="18165509" cy="0"/>
        </a:xfrm>
      </xdr:grpSpPr>
      <xdr:cxnSp macro="">
        <xdr:nvCxnSpPr>
          <xdr:cNvPr id="6" name="Conector recto 5">
            <a:extLst>
              <a:ext uri="{FF2B5EF4-FFF2-40B4-BE49-F238E27FC236}">
                <a16:creationId xmlns:a16="http://schemas.microsoft.com/office/drawing/2014/main" id="{8732E208-350B-5ED7-8D2C-6221EBA39D49}"/>
              </a:ext>
            </a:extLst>
          </xdr:cNvPr>
          <xdr:cNvCxnSpPr/>
        </xdr:nvCxnSpPr>
        <xdr:spPr>
          <a:xfrm>
            <a:off x="754618" y="435068"/>
            <a:ext cx="4505174" cy="0"/>
          </a:xfrm>
          <a:prstGeom prst="line">
            <a:avLst/>
          </a:prstGeom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  <xdr:cxnSp macro="">
        <xdr:nvCxnSpPr>
          <xdr:cNvPr id="7" name="Conector recto 6">
            <a:extLst>
              <a:ext uri="{FF2B5EF4-FFF2-40B4-BE49-F238E27FC236}">
                <a16:creationId xmlns:a16="http://schemas.microsoft.com/office/drawing/2014/main" id="{65579645-CFE8-076F-73FA-7AD88C6D2F31}"/>
              </a:ext>
            </a:extLst>
          </xdr:cNvPr>
          <xdr:cNvCxnSpPr/>
        </xdr:nvCxnSpPr>
        <xdr:spPr>
          <a:xfrm>
            <a:off x="5313429" y="435068"/>
            <a:ext cx="4505174" cy="0"/>
          </a:xfrm>
          <a:prstGeom prst="line">
            <a:avLst/>
          </a:prstGeom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4A7EEEAA-F9E6-BF5C-2EB2-E3AC902652AE}"/>
              </a:ext>
            </a:extLst>
          </xdr:cNvPr>
          <xdr:cNvCxnSpPr/>
        </xdr:nvCxnSpPr>
        <xdr:spPr>
          <a:xfrm>
            <a:off x="9861503" y="435068"/>
            <a:ext cx="4505174" cy="0"/>
          </a:xfrm>
          <a:prstGeom prst="line">
            <a:avLst/>
          </a:prstGeom>
        </xdr:spPr>
        <xdr:style>
          <a:lnRef idx="1">
            <a:schemeClr val="accent5"/>
          </a:lnRef>
          <a:fillRef idx="0">
            <a:schemeClr val="accent5"/>
          </a:fillRef>
          <a:effectRef idx="0">
            <a:schemeClr val="accent5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827D42FC-70D6-150A-8D04-60CBCEECB668}"/>
              </a:ext>
            </a:extLst>
          </xdr:cNvPr>
          <xdr:cNvCxnSpPr/>
        </xdr:nvCxnSpPr>
        <xdr:spPr>
          <a:xfrm>
            <a:off x="14414953" y="435068"/>
            <a:ext cx="4505174" cy="0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101867</xdr:colOff>
      <xdr:row>11</xdr:row>
      <xdr:rowOff>178050</xdr:rowOff>
    </xdr:from>
    <xdr:to>
      <xdr:col>19</xdr:col>
      <xdr:colOff>739588</xdr:colOff>
      <xdr:row>23</xdr:row>
      <xdr:rowOff>188818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E1C1934-370F-45AA-9CC2-723CE97B1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26144</xdr:colOff>
      <xdr:row>24</xdr:row>
      <xdr:rowOff>112059</xdr:rowOff>
    </xdr:from>
    <xdr:to>
      <xdr:col>19</xdr:col>
      <xdr:colOff>717176</xdr:colOff>
      <xdr:row>34</xdr:row>
      <xdr:rowOff>129036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516125E-6E32-41C6-85EB-1436F997C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667400</xdr:colOff>
      <xdr:row>3</xdr:row>
      <xdr:rowOff>42862</xdr:rowOff>
    </xdr:from>
    <xdr:to>
      <xdr:col>15</xdr:col>
      <xdr:colOff>293516</xdr:colOff>
      <xdr:row>3</xdr:row>
      <xdr:rowOff>42862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A898147E-2369-453E-9AE8-6F058BD3B034}"/>
            </a:ext>
          </a:extLst>
        </xdr:cNvPr>
        <xdr:cNvGrpSpPr/>
      </xdr:nvGrpSpPr>
      <xdr:grpSpPr>
        <a:xfrm>
          <a:off x="869106" y="435068"/>
          <a:ext cx="11425910" cy="0"/>
          <a:chOff x="754618" y="435068"/>
          <a:chExt cx="18165509" cy="0"/>
        </a:xfrm>
      </xdr:grpSpPr>
      <xdr:cxnSp macro="">
        <xdr:nvCxnSpPr>
          <xdr:cNvPr id="8" name="Conector recto 7">
            <a:extLst>
              <a:ext uri="{FF2B5EF4-FFF2-40B4-BE49-F238E27FC236}">
                <a16:creationId xmlns:a16="http://schemas.microsoft.com/office/drawing/2014/main" id="{8DA824C1-9724-D9CA-C3E5-857B18504C6B}"/>
              </a:ext>
            </a:extLst>
          </xdr:cNvPr>
          <xdr:cNvCxnSpPr/>
        </xdr:nvCxnSpPr>
        <xdr:spPr>
          <a:xfrm>
            <a:off x="754618" y="435068"/>
            <a:ext cx="4505174" cy="0"/>
          </a:xfrm>
          <a:prstGeom prst="line">
            <a:avLst/>
          </a:prstGeom>
        </xdr:spPr>
        <xdr:style>
          <a:lnRef idx="1">
            <a:schemeClr val="accent4"/>
          </a:lnRef>
          <a:fillRef idx="0">
            <a:schemeClr val="accent4"/>
          </a:fillRef>
          <a:effectRef idx="0">
            <a:schemeClr val="accent4"/>
          </a:effectRef>
          <a:fontRef idx="minor">
            <a:schemeClr val="tx1"/>
          </a:fontRef>
        </xdr:style>
      </xdr:cxnSp>
      <xdr:cxnSp macro="">
        <xdr:nvCxnSpPr>
          <xdr:cNvPr id="9" name="Conector recto 8">
            <a:extLst>
              <a:ext uri="{FF2B5EF4-FFF2-40B4-BE49-F238E27FC236}">
                <a16:creationId xmlns:a16="http://schemas.microsoft.com/office/drawing/2014/main" id="{382DA7E0-1BFD-4CDA-B835-3597F2939515}"/>
              </a:ext>
            </a:extLst>
          </xdr:cNvPr>
          <xdr:cNvCxnSpPr/>
        </xdr:nvCxnSpPr>
        <xdr:spPr>
          <a:xfrm>
            <a:off x="5313429" y="435068"/>
            <a:ext cx="4505174" cy="0"/>
          </a:xfrm>
          <a:prstGeom prst="line">
            <a:avLst/>
          </a:prstGeom>
        </xdr:spPr>
        <xdr:style>
          <a:lnRef idx="1">
            <a:schemeClr val="accent6"/>
          </a:lnRef>
          <a:fillRef idx="0">
            <a:schemeClr val="accent6"/>
          </a:fillRef>
          <a:effectRef idx="0">
            <a:schemeClr val="accent6"/>
          </a:effectRef>
          <a:fontRef idx="minor">
            <a:schemeClr val="tx1"/>
          </a:fontRef>
        </xdr:style>
      </xdr:cxnSp>
      <xdr:cxnSp macro="">
        <xdr:nvCxnSpPr>
          <xdr:cNvPr id="10" name="Conector recto 9">
            <a:extLst>
              <a:ext uri="{FF2B5EF4-FFF2-40B4-BE49-F238E27FC236}">
                <a16:creationId xmlns:a16="http://schemas.microsoft.com/office/drawing/2014/main" id="{90CBFD17-9E2D-73D6-FDDB-1941CB41FB43}"/>
              </a:ext>
            </a:extLst>
          </xdr:cNvPr>
          <xdr:cNvCxnSpPr/>
        </xdr:nvCxnSpPr>
        <xdr:spPr>
          <a:xfrm>
            <a:off x="9861503" y="435068"/>
            <a:ext cx="4505174" cy="0"/>
          </a:xfrm>
          <a:prstGeom prst="line">
            <a:avLst/>
          </a:prstGeom>
        </xdr:spPr>
        <xdr:style>
          <a:lnRef idx="1">
            <a:schemeClr val="accent5"/>
          </a:lnRef>
          <a:fillRef idx="0">
            <a:schemeClr val="accent5"/>
          </a:fillRef>
          <a:effectRef idx="0">
            <a:schemeClr val="accent5"/>
          </a:effectRef>
          <a:fontRef idx="minor">
            <a:schemeClr val="tx1"/>
          </a:fontRef>
        </xdr:style>
      </xdr:cxnSp>
      <xdr:cxnSp macro="">
        <xdr:nvCxnSpPr>
          <xdr:cNvPr id="11" name="Conector recto 10">
            <a:extLst>
              <a:ext uri="{FF2B5EF4-FFF2-40B4-BE49-F238E27FC236}">
                <a16:creationId xmlns:a16="http://schemas.microsoft.com/office/drawing/2014/main" id="{AAFA3782-0A09-205F-1100-00BFDFA8DBE3}"/>
              </a:ext>
            </a:extLst>
          </xdr:cNvPr>
          <xdr:cNvCxnSpPr/>
        </xdr:nvCxnSpPr>
        <xdr:spPr>
          <a:xfrm>
            <a:off x="14414953" y="435068"/>
            <a:ext cx="4505174" cy="0"/>
          </a:xfrm>
          <a:prstGeom prst="line">
            <a:avLst/>
          </a:prstGeom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85C446-783F-4814-BD24-0E77EF436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D1EBABE5-5438-4202-BFE6-C8752ACAE3DF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07607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DCBDC8A-5150-432B-91C1-CA0A22754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9C96DDF-6789-4249-9F19-AF1469D31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0648E96A-F355-40F2-AF73-60ACCDA1312F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5EFF4C0-7A96-4C99-927C-354185326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2D63C6-2B04-433A-9E01-A1D28CF63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0E42018C-0550-4520-90E7-33C9A29B8349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53A8EFF-2633-4C93-AF3C-E62D4AF7E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28574</xdr:colOff>
      <xdr:row>3</xdr:row>
      <xdr:rowOff>38100</xdr:rowOff>
    </xdr:from>
    <xdr:to>
      <xdr:col>10</xdr:col>
      <xdr:colOff>409734</xdr:colOff>
      <xdr:row>18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F69C01-119D-482E-82CB-3E7A774561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46</xdr:row>
      <xdr:rowOff>181523</xdr:rowOff>
    </xdr:from>
    <xdr:to>
      <xdr:col>0</xdr:col>
      <xdr:colOff>18582</xdr:colOff>
      <xdr:row>48</xdr:row>
      <xdr:rowOff>8130</xdr:rowOff>
    </xdr:to>
    <xdr:sp macro="" textlink="">
      <xdr:nvSpPr>
        <xdr:cNvPr id="3" name="Triángulo rectángulo 2">
          <a:extLst>
            <a:ext uri="{FF2B5EF4-FFF2-40B4-BE49-F238E27FC236}">
              <a16:creationId xmlns:a16="http://schemas.microsoft.com/office/drawing/2014/main" id="{3EE4B10B-4BB1-4B0D-B4D8-1D08BD93C910}"/>
            </a:ext>
          </a:extLst>
        </xdr:cNvPr>
        <xdr:cNvSpPr>
          <a:spLocks noChangeAspect="1"/>
        </xdr:cNvSpPr>
      </xdr:nvSpPr>
      <xdr:spPr>
        <a:xfrm rot="10800000" flipV="1">
          <a:off x="0" y="9077873"/>
          <a:ext cx="18582" cy="217132"/>
        </a:xfrm>
        <a:prstGeom prst="rtTriangle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10</xdr:col>
      <xdr:colOff>523875</xdr:colOff>
      <xdr:row>3</xdr:row>
      <xdr:rowOff>28575</xdr:rowOff>
    </xdr:from>
    <xdr:to>
      <xdr:col>13</xdr:col>
      <xdr:colOff>561975</xdr:colOff>
      <xdr:row>18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29B0FAF-E7F6-4AF5-A7E6-43091918FC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53A1992-642F-4DE6-AD7C-20C20A843842}">
  <we:reference id="wa200005271" version="2.0.0.0" store="es-ES" storeType="OMEX"/>
  <we:alternateReferences>
    <we:reference id="WA200005271" version="2.0.0.0" store="WA200005271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A962-4A62-4F38-B0CC-CF56CD477BC9}">
  <sheetPr>
    <tabColor theme="0"/>
  </sheetPr>
  <dimension ref="B2:AE57"/>
  <sheetViews>
    <sheetView showGridLines="0" showRowColHeaders="0" zoomScale="104" zoomScaleNormal="115" workbookViewId="0">
      <selection activeCell="B28" sqref="B28"/>
    </sheetView>
  </sheetViews>
  <sheetFormatPr baseColWidth="10" defaultColWidth="10.7109375" defaultRowHeight="15" x14ac:dyDescent="0.25"/>
  <cols>
    <col min="2" max="2" width="11.42578125" customWidth="1"/>
    <col min="4" max="4" width="11.42578125" customWidth="1"/>
    <col min="7" max="8" width="11.42578125" customWidth="1"/>
    <col min="11" max="22" width="9.42578125" bestFit="1" customWidth="1"/>
  </cols>
  <sheetData>
    <row r="2" spans="2:31" x14ac:dyDescent="0.25">
      <c r="B2" s="76"/>
      <c r="C2" s="66"/>
      <c r="D2" s="68"/>
      <c r="E2" s="68"/>
      <c r="F2" s="68"/>
      <c r="G2" s="68"/>
      <c r="H2" s="68"/>
      <c r="I2" s="69"/>
    </row>
    <row r="3" spans="2:31" x14ac:dyDescent="0.25">
      <c r="B3" s="77"/>
      <c r="I3" s="70"/>
    </row>
    <row r="4" spans="2:31" x14ac:dyDescent="0.25">
      <c r="B4" s="77" t="s">
        <v>0</v>
      </c>
      <c r="I4" s="70"/>
    </row>
    <row r="5" spans="2:31" x14ac:dyDescent="0.25">
      <c r="B5" s="77" t="s">
        <v>1</v>
      </c>
      <c r="I5" s="70"/>
    </row>
    <row r="6" spans="2:31" x14ac:dyDescent="0.25">
      <c r="B6" s="77" t="s">
        <v>2</v>
      </c>
      <c r="I6" s="70"/>
    </row>
    <row r="7" spans="2:31" x14ac:dyDescent="0.25">
      <c r="B7" s="77"/>
      <c r="I7" s="70"/>
    </row>
    <row r="8" spans="2:31" x14ac:dyDescent="0.25">
      <c r="B8" s="77"/>
      <c r="I8" s="70"/>
    </row>
    <row r="9" spans="2:31" x14ac:dyDescent="0.25">
      <c r="B9" s="78" t="s">
        <v>3</v>
      </c>
      <c r="H9" s="4"/>
      <c r="I9" s="70"/>
    </row>
    <row r="10" spans="2:31" x14ac:dyDescent="0.25">
      <c r="B10" s="77"/>
      <c r="I10" s="70"/>
    </row>
    <row r="11" spans="2:31" x14ac:dyDescent="0.25">
      <c r="B11" s="77"/>
      <c r="C11" s="33" t="s">
        <v>4</v>
      </c>
      <c r="D11" s="33" t="s">
        <v>5</v>
      </c>
      <c r="E11" s="31"/>
      <c r="F11" s="31"/>
      <c r="I11" s="71"/>
      <c r="J11" s="56"/>
    </row>
    <row r="12" spans="2:31" x14ac:dyDescent="0.25">
      <c r="B12" s="77"/>
      <c r="C12" s="81" t="s">
        <v>26</v>
      </c>
      <c r="D12" s="81">
        <v>2024</v>
      </c>
      <c r="H12" s="31"/>
      <c r="I12" s="72"/>
      <c r="J12" s="31"/>
      <c r="AC12" t="s">
        <v>4</v>
      </c>
      <c r="AD12" t="s">
        <v>7</v>
      </c>
      <c r="AE12" t="s">
        <v>8</v>
      </c>
    </row>
    <row r="13" spans="2:31" x14ac:dyDescent="0.25">
      <c r="B13" s="77"/>
      <c r="H13" s="31"/>
      <c r="I13" s="72"/>
      <c r="J13" s="31"/>
      <c r="K13" s="31"/>
      <c r="L13" s="31"/>
      <c r="M13" s="31"/>
      <c r="N13" s="31"/>
      <c r="AC13" s="32">
        <f>+MONTH(AD13)</f>
        <v>9</v>
      </c>
      <c r="AD13" s="31">
        <f>+DATEVALUE(DAY(1)&amp;"/"&amp;VLOOKUP(C12,'Combos y tablas auxiliares'!B:D,2,FALSE)&amp;"/"&amp;Principal!D12)</f>
        <v>45536</v>
      </c>
      <c r="AE13">
        <v>1</v>
      </c>
    </row>
    <row r="14" spans="2:31" x14ac:dyDescent="0.25">
      <c r="B14" s="77"/>
      <c r="C14" s="4" t="str">
        <f>+"… tu plan llegaría hasta el "&amp;TEXT(EOMONTH(AD24,0),"dd/mm/aaaa")</f>
        <v>… tu plan llegaría hasta el 31/08/2025</v>
      </c>
      <c r="H14" s="4"/>
      <c r="I14" s="70"/>
      <c r="AC14" s="32">
        <f t="shared" ref="AC14:AC24" si="0">+MONTH(AD14)</f>
        <v>10</v>
      </c>
      <c r="AD14" s="31">
        <f>+EDATE(AD13,AE14)</f>
        <v>45566</v>
      </c>
      <c r="AE14">
        <v>1</v>
      </c>
    </row>
    <row r="15" spans="2:31" x14ac:dyDescent="0.25">
      <c r="B15" s="79"/>
      <c r="C15" s="74"/>
      <c r="D15" s="73"/>
      <c r="E15" s="73"/>
      <c r="F15" s="73"/>
      <c r="G15" s="73"/>
      <c r="H15" s="75"/>
      <c r="I15" s="67"/>
      <c r="AC15" s="32">
        <f t="shared" si="0"/>
        <v>11</v>
      </c>
      <c r="AD15" s="31">
        <f t="shared" ref="AD15:AD24" si="1">+EDATE(AD14,AE15)</f>
        <v>45597</v>
      </c>
      <c r="AE15">
        <v>1</v>
      </c>
    </row>
    <row r="16" spans="2:31" x14ac:dyDescent="0.25">
      <c r="I16" s="57"/>
      <c r="J16" s="58"/>
      <c r="K16" s="4"/>
      <c r="AC16" s="32">
        <f t="shared" si="0"/>
        <v>12</v>
      </c>
      <c r="AD16" s="31">
        <f t="shared" si="1"/>
        <v>45627</v>
      </c>
      <c r="AE16">
        <v>1</v>
      </c>
    </row>
    <row r="17" spans="2:31" x14ac:dyDescent="0.25">
      <c r="B17" s="4"/>
      <c r="AC17" s="32">
        <f t="shared" si="0"/>
        <v>1</v>
      </c>
      <c r="AD17" s="31">
        <f t="shared" si="1"/>
        <v>45658</v>
      </c>
      <c r="AE17">
        <v>1</v>
      </c>
    </row>
    <row r="18" spans="2:31" x14ac:dyDescent="0.25">
      <c r="AC18" s="32">
        <f t="shared" si="0"/>
        <v>2</v>
      </c>
      <c r="AD18" s="31">
        <f t="shared" si="1"/>
        <v>45689</v>
      </c>
      <c r="AE18">
        <v>1</v>
      </c>
    </row>
    <row r="19" spans="2:31" x14ac:dyDescent="0.25">
      <c r="B19" s="55"/>
      <c r="C19" s="56"/>
      <c r="AC19" s="32">
        <f t="shared" si="0"/>
        <v>3</v>
      </c>
      <c r="AD19" s="31">
        <f t="shared" si="1"/>
        <v>45717</v>
      </c>
      <c r="AE19">
        <v>1</v>
      </c>
    </row>
    <row r="20" spans="2:31" x14ac:dyDescent="0.25">
      <c r="AC20" s="32">
        <f t="shared" si="0"/>
        <v>4</v>
      </c>
      <c r="AD20" s="31">
        <f t="shared" si="1"/>
        <v>45748</v>
      </c>
      <c r="AE20">
        <v>1</v>
      </c>
    </row>
    <row r="21" spans="2:31" x14ac:dyDescent="0.25">
      <c r="B21" s="4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AC21" s="32">
        <f t="shared" si="0"/>
        <v>5</v>
      </c>
      <c r="AD21" s="31">
        <f t="shared" si="1"/>
        <v>45778</v>
      </c>
      <c r="AE21">
        <v>1</v>
      </c>
    </row>
    <row r="22" spans="2:31" x14ac:dyDescent="0.25">
      <c r="H22" s="55"/>
      <c r="I22" s="56"/>
      <c r="J22" s="59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AC22" s="32">
        <f t="shared" si="0"/>
        <v>6</v>
      </c>
      <c r="AD22" s="31">
        <f t="shared" si="1"/>
        <v>45809</v>
      </c>
      <c r="AE22">
        <v>1</v>
      </c>
    </row>
    <row r="23" spans="2:31" x14ac:dyDescent="0.25">
      <c r="B23" s="57"/>
      <c r="C23" s="58"/>
      <c r="D23" s="4"/>
      <c r="H23" s="55"/>
      <c r="I23" s="56"/>
      <c r="J23" s="59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AC23" s="32">
        <f t="shared" si="0"/>
        <v>7</v>
      </c>
      <c r="AD23" s="31">
        <f t="shared" si="1"/>
        <v>45839</v>
      </c>
      <c r="AE23">
        <v>1</v>
      </c>
    </row>
    <row r="24" spans="2:31" x14ac:dyDescent="0.25">
      <c r="H24" s="55"/>
      <c r="I24" s="56"/>
      <c r="J24" s="59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AC24" s="32">
        <f t="shared" si="0"/>
        <v>8</v>
      </c>
      <c r="AD24" s="31">
        <f t="shared" si="1"/>
        <v>45870</v>
      </c>
      <c r="AE24">
        <v>1</v>
      </c>
    </row>
    <row r="25" spans="2:31" x14ac:dyDescent="0.25">
      <c r="B25" s="4"/>
      <c r="H25" s="55"/>
      <c r="I25" s="56"/>
      <c r="J25" s="59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</row>
    <row r="26" spans="2:31" x14ac:dyDescent="0.25">
      <c r="H26" s="55"/>
      <c r="I26" s="56"/>
      <c r="J26" s="59"/>
      <c r="K26" s="61"/>
      <c r="L26" s="61"/>
      <c r="M26" s="61"/>
      <c r="N26" s="59"/>
      <c r="O26" s="61"/>
      <c r="P26" s="61"/>
      <c r="Q26" s="61"/>
      <c r="R26" s="59"/>
      <c r="S26" s="61"/>
      <c r="T26" s="61"/>
      <c r="U26" s="61"/>
      <c r="V26" s="61"/>
    </row>
    <row r="27" spans="2:31" x14ac:dyDescent="0.25">
      <c r="C27" s="55"/>
      <c r="D27" s="59"/>
      <c r="H27" s="55"/>
      <c r="I27" s="56"/>
      <c r="J27" s="59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</row>
    <row r="28" spans="2:31" x14ac:dyDescent="0.25">
      <c r="C28" s="55"/>
      <c r="D28" s="59"/>
      <c r="G28" s="34"/>
    </row>
    <row r="29" spans="2:31" x14ac:dyDescent="0.25">
      <c r="C29" s="55"/>
      <c r="D29" s="59"/>
      <c r="H29" s="4"/>
    </row>
    <row r="30" spans="2:31" x14ac:dyDescent="0.25">
      <c r="C30" s="55"/>
      <c r="D30" s="59"/>
    </row>
    <row r="31" spans="2:31" x14ac:dyDescent="0.25">
      <c r="C31" s="55"/>
      <c r="D31" s="59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</row>
    <row r="32" spans="2:31" x14ac:dyDescent="0.25">
      <c r="C32" s="55"/>
      <c r="D32" s="59"/>
      <c r="H32" s="55"/>
      <c r="I32" s="56"/>
      <c r="J32" s="59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</row>
    <row r="33" spans="2:22" x14ac:dyDescent="0.25">
      <c r="C33" s="55"/>
      <c r="D33" s="59"/>
      <c r="H33" s="55"/>
      <c r="I33" s="56"/>
      <c r="J33" s="59"/>
    </row>
    <row r="34" spans="2:22" x14ac:dyDescent="0.25">
      <c r="C34" s="55"/>
      <c r="D34" s="59"/>
      <c r="H34" s="55"/>
      <c r="I34" s="56"/>
      <c r="J34" s="59"/>
    </row>
    <row r="35" spans="2:22" x14ac:dyDescent="0.25">
      <c r="C35" s="55"/>
      <c r="D35" s="59"/>
      <c r="H35" s="55"/>
      <c r="I35" s="56"/>
      <c r="J35" s="59"/>
    </row>
    <row r="36" spans="2:22" x14ac:dyDescent="0.25">
      <c r="C36" s="55"/>
      <c r="D36" s="59"/>
      <c r="H36" s="55"/>
      <c r="I36" s="56"/>
      <c r="J36" s="59"/>
    </row>
    <row r="37" spans="2:22" x14ac:dyDescent="0.25">
      <c r="C37" s="55"/>
      <c r="D37" s="59"/>
      <c r="H37" s="55"/>
      <c r="I37" s="56"/>
      <c r="J37" s="59"/>
    </row>
    <row r="38" spans="2:22" x14ac:dyDescent="0.25">
      <c r="C38" s="55"/>
      <c r="D38" s="59"/>
      <c r="H38" s="55"/>
      <c r="I38" s="56"/>
      <c r="J38" s="59"/>
    </row>
    <row r="40" spans="2:22" x14ac:dyDescent="0.25">
      <c r="B40" s="4"/>
      <c r="H40" s="4"/>
    </row>
    <row r="42" spans="2:22" x14ac:dyDescent="0.25"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</row>
    <row r="43" spans="2:22" x14ac:dyDescent="0.25">
      <c r="H43" s="55"/>
      <c r="I43" s="56"/>
      <c r="J43" s="59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</row>
    <row r="44" spans="2:22" x14ac:dyDescent="0.25">
      <c r="H44" s="55"/>
      <c r="I44" s="56"/>
      <c r="J44" s="59"/>
    </row>
    <row r="45" spans="2:22" x14ac:dyDescent="0.25">
      <c r="H45" s="55"/>
      <c r="I45" s="56"/>
      <c r="J45" s="59"/>
    </row>
    <row r="46" spans="2:22" x14ac:dyDescent="0.25">
      <c r="H46" s="55"/>
      <c r="I46" s="56"/>
      <c r="J46" s="59"/>
    </row>
    <row r="47" spans="2:22" x14ac:dyDescent="0.25">
      <c r="H47" s="55"/>
      <c r="I47" s="56"/>
      <c r="J47" s="59"/>
    </row>
    <row r="49" spans="8:22" x14ac:dyDescent="0.25">
      <c r="H49" s="4"/>
    </row>
    <row r="51" spans="8:22" x14ac:dyDescent="0.25"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</row>
    <row r="52" spans="8:22" x14ac:dyDescent="0.25">
      <c r="H52" s="55"/>
      <c r="I52" s="56"/>
      <c r="J52" s="59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</row>
    <row r="53" spans="8:22" x14ac:dyDescent="0.25">
      <c r="H53" s="55"/>
      <c r="I53" s="56"/>
      <c r="J53" s="59"/>
    </row>
    <row r="54" spans="8:22" x14ac:dyDescent="0.25">
      <c r="H54" s="55"/>
      <c r="I54" s="56"/>
      <c r="J54" s="59"/>
    </row>
    <row r="55" spans="8:22" x14ac:dyDescent="0.25">
      <c r="H55" s="55"/>
      <c r="I55" s="56"/>
      <c r="J55" s="59"/>
    </row>
    <row r="56" spans="8:22" x14ac:dyDescent="0.25">
      <c r="H56" s="55"/>
      <c r="I56" s="56"/>
      <c r="J56" s="59"/>
    </row>
    <row r="57" spans="8:22" x14ac:dyDescent="0.25">
      <c r="H57" s="55"/>
      <c r="I57" s="56"/>
      <c r="J57" s="59"/>
    </row>
  </sheetData>
  <sheetProtection algorithmName="SHA-512" hashValue="nAI+p3ruDRdLvxjJcAbMfGNvv1H0QcJzrdt39+pw3J/1fqoNfxQMuijuxEv0dgcHcJ1lrorK72RGaoZvpeDy7g==" saltValue="TzDiKURLJ59W4ttEwUDDPg==" spinCount="100000" sheet="1" objects="1" scenarios="1"/>
  <phoneticPr fontId="4" type="noConversion"/>
  <dataValidations count="2">
    <dataValidation type="list" allowBlank="1" showInputMessage="1" showErrorMessage="1" sqref="D27:D38" xr:uid="{6A971CBA-E20D-471A-9683-74AADF30B253}">
      <formula1>" ,x"</formula1>
    </dataValidation>
    <dataValidation type="list" allowBlank="1" showInputMessage="1" showErrorMessage="1" sqref="I11" xr:uid="{1DC9ED0C-66F8-429A-86B4-178820D7D0AC}">
      <formula1>"Hipoteca (€), Alquiler (€)"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38E660D-6739-4E8B-BA29-F758B56827CD}">
          <x14:formula1>
            <xm:f>'Combos y tablas auxiliares'!$B$3:$B$14</xm:f>
          </x14:formula1>
          <xm:sqref>C12 J22:J27 J32:J37 N26 R26 J43:J48 J52:J57</xm:sqref>
        </x14:dataValidation>
        <x14:dataValidation type="list" allowBlank="1" showInputMessage="1" showErrorMessage="1" xr:uid="{319AC10E-3BA8-4680-B800-3D73E1C54839}">
          <x14:formula1>
            <xm:f>'Combos y tablas auxiliares'!$D$3:$D$14</xm:f>
          </x14:formula1>
          <xm:sqref>D12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21BF-9500-4B93-9FB0-0848B32EBF30}">
  <sheetPr>
    <pageSetUpPr fitToPage="1"/>
  </sheetPr>
  <dimension ref="A1:BQ51"/>
  <sheetViews>
    <sheetView showGridLines="0" zoomScaleNormal="100" workbookViewId="0">
      <selection activeCell="C7" sqref="C7:D7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4" max="4" width="12" bestFit="1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5</v>
      </c>
      <c r="C1" s="99">
        <f>+VLOOKUP(B1,'Combos y tablas auxiliares'!G:I,2,FALSE)</f>
        <v>45778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Mayo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Mayo</v>
      </c>
      <c r="X18" s="92">
        <f>+DAY(EOMONTH(C1,0))</f>
        <v>31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Mayo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0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0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1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2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3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4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5</v>
      </c>
      <c r="G27" s="125" cm="1">
        <f t="array" ref="G27">+DAY(VLOOKUP(WEEKNUM($C$1+7,2)&amp;YEAR($C$1+7),DATA_DATE!$A:$H,COLUMN(DATA_DATE!C:C),FALSE))</f>
        <v>6</v>
      </c>
      <c r="H27" s="125" cm="1">
        <f t="array" ref="H27">+DAY(VLOOKUP(WEEKNUM($C$1+7,2)&amp;YEAR($C$1+7),DATA_DATE!$A:$H,COLUMN(DATA_DATE!D:D),FALSE))</f>
        <v>7</v>
      </c>
      <c r="I27" s="125" cm="1">
        <f t="array" ref="I27">+DAY(VLOOKUP(WEEKNUM($C$1+7,2)&amp;YEAR($C$1+7),DATA_DATE!$A:$H,COLUMN(DATA_DATE!E:E),FALSE))</f>
        <v>8</v>
      </c>
      <c r="J27" s="125" cm="1">
        <f t="array" ref="J27">+DAY(VLOOKUP(WEEKNUM($C$1+7,2)&amp;YEAR($C$1+7),DATA_DATE!$A:$H,COLUMN(DATA_DATE!F:F),FALSE))</f>
        <v>9</v>
      </c>
      <c r="K27" s="125" cm="1">
        <f t="array" ref="K27">+DAY(VLOOKUP(WEEKNUM($C$1+7,2)&amp;YEAR($C$1+7),DATA_DATE!$A:$H,COLUMN(DATA_DATE!G:G),FALSE))</f>
        <v>10</v>
      </c>
      <c r="L27" s="125" cm="1">
        <f t="array" ref="L27">+DAY(VLOOKUP(WEEKNUM($C$1+7,2)&amp;YEAR($C$1+7),DATA_DATE!$A:$H,COLUMN(DATA_DATE!H:H),FALSE))</f>
        <v>11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12</v>
      </c>
      <c r="G32" s="125" cm="1">
        <f t="array" ref="G32">+DAY(VLOOKUP(WEEKNUM($C$1+14,2)&amp;YEAR($C$1+14),DATA_DATE!$A:$H,COLUMN(DATA_DATE!C:C),FALSE))</f>
        <v>13</v>
      </c>
      <c r="H32" s="125" cm="1">
        <f t="array" ref="H32">+DAY(VLOOKUP(WEEKNUM($C$1+14,2)&amp;YEAR($C$1+14),DATA_DATE!$A:$H,COLUMN(DATA_DATE!D:D),FALSE))</f>
        <v>14</v>
      </c>
      <c r="I32" s="125" cm="1">
        <f t="array" ref="I32">+DAY(VLOOKUP(WEEKNUM($C$1+14,2)&amp;YEAR($C$1+14),DATA_DATE!$A:$H,COLUMN(DATA_DATE!E:E),FALSE))</f>
        <v>15</v>
      </c>
      <c r="J32" s="125" cm="1">
        <f t="array" ref="J32">+DAY(VLOOKUP(WEEKNUM($C$1+14,2)&amp;YEAR($C$1+14),DATA_DATE!$A:$H,COLUMN(DATA_DATE!F:F),FALSE))</f>
        <v>16</v>
      </c>
      <c r="K32" s="125" cm="1">
        <f t="array" ref="K32">+DAY(VLOOKUP(WEEKNUM($C$1+14,2)&amp;YEAR($C$1+14),DATA_DATE!$A:$H,COLUMN(DATA_DATE!G:G),FALSE))</f>
        <v>17</v>
      </c>
      <c r="L32" s="125" cm="1">
        <f t="array" ref="L32">+DAY(VLOOKUP(WEEKNUM($C$1+14,2)&amp;YEAR($C$1+14),DATA_DATE!$A:$H,COLUMN(DATA_DATE!H:H),FALSE))</f>
        <v>18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19</v>
      </c>
      <c r="G37" s="125" cm="1">
        <f t="array" ref="G37">+DAY(VLOOKUP(WEEKNUM($C$1+21,2)&amp;YEAR($C$1+21),DATA_DATE!$A:$H,COLUMN(DATA_DATE!C:C),FALSE))</f>
        <v>20</v>
      </c>
      <c r="H37" s="125" cm="1">
        <f t="array" ref="H37">+DAY(VLOOKUP(WEEKNUM($C$1+21,2)&amp;YEAR($C$1+21),DATA_DATE!$A:$H,COLUMN(DATA_DATE!D:D),FALSE))</f>
        <v>21</v>
      </c>
      <c r="I37" s="125" cm="1">
        <f t="array" ref="I37">+DAY(VLOOKUP(WEEKNUM($C$1+21,2)&amp;YEAR($C$1+21),DATA_DATE!$A:$H,COLUMN(DATA_DATE!E:E),FALSE))</f>
        <v>22</v>
      </c>
      <c r="J37" s="125" cm="1">
        <f t="array" ref="J37">+DAY(VLOOKUP(WEEKNUM($C$1+21,2)&amp;YEAR($C$1+21),DATA_DATE!$A:$H,COLUMN(DATA_DATE!F:F),FALSE))</f>
        <v>23</v>
      </c>
      <c r="K37" s="125" cm="1">
        <f t="array" ref="K37">+DAY(VLOOKUP(WEEKNUM($C$1+21,2)&amp;YEAR($C$1+21),DATA_DATE!$A:$H,COLUMN(DATA_DATE!G:G),FALSE))</f>
        <v>24</v>
      </c>
      <c r="L37" s="125" cm="1">
        <f t="array" ref="L37">+DAY(VLOOKUP(WEEKNUM($C$1+21,2)&amp;YEAR($C$1+21),DATA_DATE!$A:$H,COLUMN(DATA_DATE!H:H),FALSE))</f>
        <v>25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26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27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28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29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30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31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0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31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NEmuYY377vE20V4MzG+Ir+8dLOaqgf6tNz9l05ZRioeeCmuDaGajbDjbV96pbZbjzvqZ7gIYmg+AYzHduxfI7Q==" saltValue="Q2SEl1TSrWTZwm3OT3jNCQ==" spinCount="100000" sheet="1" objects="1" scenarios="1"/>
  <conditionalFormatting sqref="F23:F26">
    <cfRule type="expression" dxfId="383" priority="42">
      <formula>$F$22=0</formula>
    </cfRule>
  </conditionalFormatting>
  <conditionalFormatting sqref="F28:F31">
    <cfRule type="expression" dxfId="382" priority="35">
      <formula>$F$27=0</formula>
    </cfRule>
  </conditionalFormatting>
  <conditionalFormatting sqref="F33:F36">
    <cfRule type="expression" dxfId="381" priority="28">
      <formula>$F$32=0</formula>
    </cfRule>
  </conditionalFormatting>
  <conditionalFormatting sqref="F38:F41">
    <cfRule type="expression" dxfId="380" priority="21">
      <formula>$F$37=0</formula>
    </cfRule>
  </conditionalFormatting>
  <conditionalFormatting sqref="F43:F46">
    <cfRule type="expression" dxfId="379" priority="14">
      <formula>$F$42=0</formula>
    </cfRule>
  </conditionalFormatting>
  <conditionalFormatting sqref="F48:F51">
    <cfRule type="expression" dxfId="378" priority="7">
      <formula>$F$47=0</formula>
    </cfRule>
  </conditionalFormatting>
  <conditionalFormatting sqref="F22:L22">
    <cfRule type="cellIs" dxfId="377" priority="48" operator="equal">
      <formula>0</formula>
    </cfRule>
  </conditionalFormatting>
  <conditionalFormatting sqref="F27:L27">
    <cfRule type="cellIs" dxfId="376" priority="47" operator="equal">
      <formula>0</formula>
    </cfRule>
  </conditionalFormatting>
  <conditionalFormatting sqref="F32:L32">
    <cfRule type="cellIs" dxfId="375" priority="46" operator="equal">
      <formula>0</formula>
    </cfRule>
  </conditionalFormatting>
  <conditionalFormatting sqref="F37:L37">
    <cfRule type="cellIs" dxfId="374" priority="45" operator="equal">
      <formula>0</formula>
    </cfRule>
  </conditionalFormatting>
  <conditionalFormatting sqref="F42:L42">
    <cfRule type="cellIs" dxfId="373" priority="44" operator="equal">
      <formula>0</formula>
    </cfRule>
  </conditionalFormatting>
  <conditionalFormatting sqref="F47:L47">
    <cfRule type="cellIs" dxfId="372" priority="43" operator="equal">
      <formula>0</formula>
    </cfRule>
  </conditionalFormatting>
  <conditionalFormatting sqref="G23:G26">
    <cfRule type="expression" dxfId="371" priority="41">
      <formula>$G$22=0</formula>
    </cfRule>
  </conditionalFormatting>
  <conditionalFormatting sqref="G28:G31">
    <cfRule type="expression" dxfId="370" priority="34">
      <formula>$G$27=0</formula>
    </cfRule>
  </conditionalFormatting>
  <conditionalFormatting sqref="G33:G36">
    <cfRule type="expression" dxfId="369" priority="27">
      <formula>$G$32=0</formula>
    </cfRule>
  </conditionalFormatting>
  <conditionalFormatting sqref="G38:G41">
    <cfRule type="expression" dxfId="368" priority="20">
      <formula>$G$37=0</formula>
    </cfRule>
  </conditionalFormatting>
  <conditionalFormatting sqref="G43:G46">
    <cfRule type="expression" dxfId="367" priority="13">
      <formula>$G$42=0</formula>
    </cfRule>
  </conditionalFormatting>
  <conditionalFormatting sqref="G48:G51">
    <cfRule type="expression" dxfId="366" priority="6">
      <formula>$G$47=0</formula>
    </cfRule>
  </conditionalFormatting>
  <conditionalFormatting sqref="H23:H26">
    <cfRule type="expression" dxfId="365" priority="40">
      <formula>$H$22=0</formula>
    </cfRule>
  </conditionalFormatting>
  <conditionalFormatting sqref="H28:H31">
    <cfRule type="expression" dxfId="364" priority="33">
      <formula>$H$27=0</formula>
    </cfRule>
  </conditionalFormatting>
  <conditionalFormatting sqref="H33:H36">
    <cfRule type="expression" dxfId="363" priority="26">
      <formula>$H$32=0</formula>
    </cfRule>
  </conditionalFormatting>
  <conditionalFormatting sqref="H38:H41">
    <cfRule type="expression" dxfId="362" priority="19">
      <formula>$H$37=0</formula>
    </cfRule>
  </conditionalFormatting>
  <conditionalFormatting sqref="H43:H46">
    <cfRule type="expression" dxfId="361" priority="12">
      <formula>$H$42=0</formula>
    </cfRule>
  </conditionalFormatting>
  <conditionalFormatting sqref="H48:H51">
    <cfRule type="expression" dxfId="360" priority="5">
      <formula>$H$47=0</formula>
    </cfRule>
  </conditionalFormatting>
  <conditionalFormatting sqref="I23:I26">
    <cfRule type="expression" dxfId="359" priority="39">
      <formula>$I$22=0</formula>
    </cfRule>
  </conditionalFormatting>
  <conditionalFormatting sqref="I28:I31">
    <cfRule type="expression" dxfId="358" priority="32">
      <formula>$I$27=0</formula>
    </cfRule>
  </conditionalFormatting>
  <conditionalFormatting sqref="I33:I36">
    <cfRule type="expression" dxfId="357" priority="25">
      <formula>$I$32=0</formula>
    </cfRule>
  </conditionalFormatting>
  <conditionalFormatting sqref="I38:I41">
    <cfRule type="expression" dxfId="356" priority="18">
      <formula>$I$37=0</formula>
    </cfRule>
  </conditionalFormatting>
  <conditionalFormatting sqref="I43:I46">
    <cfRule type="expression" dxfId="355" priority="11">
      <formula>$I$42=0</formula>
    </cfRule>
  </conditionalFormatting>
  <conditionalFormatting sqref="I48:I51">
    <cfRule type="expression" dxfId="354" priority="4">
      <formula>$I$47=0</formula>
    </cfRule>
  </conditionalFormatting>
  <conditionalFormatting sqref="J23:J26">
    <cfRule type="expression" dxfId="353" priority="38">
      <formula>$J$22=0</formula>
    </cfRule>
  </conditionalFormatting>
  <conditionalFormatting sqref="J28:J31">
    <cfRule type="expression" dxfId="352" priority="31">
      <formula>$J$27=0</formula>
    </cfRule>
  </conditionalFormatting>
  <conditionalFormatting sqref="J33:J36">
    <cfRule type="expression" dxfId="351" priority="24">
      <formula>$J$32=0</formula>
    </cfRule>
  </conditionalFormatting>
  <conditionalFormatting sqref="J38:J41">
    <cfRule type="expression" dxfId="350" priority="17">
      <formula>$J$37=0</formula>
    </cfRule>
  </conditionalFormatting>
  <conditionalFormatting sqref="J43:J46">
    <cfRule type="expression" dxfId="349" priority="10">
      <formula>$J$42=0</formula>
    </cfRule>
  </conditionalFormatting>
  <conditionalFormatting sqref="J48:J51">
    <cfRule type="expression" dxfId="348" priority="3">
      <formula>$J$47=0</formula>
    </cfRule>
  </conditionalFormatting>
  <conditionalFormatting sqref="K23:K26">
    <cfRule type="expression" dxfId="347" priority="37">
      <formula>$K$22=0</formula>
    </cfRule>
  </conditionalFormatting>
  <conditionalFormatting sqref="K28:K31">
    <cfRule type="expression" dxfId="346" priority="30">
      <formula>$K$27=0</formula>
    </cfRule>
  </conditionalFormatting>
  <conditionalFormatting sqref="K33:K36">
    <cfRule type="expression" dxfId="345" priority="23">
      <formula>$K$32=0</formula>
    </cfRule>
  </conditionalFormatting>
  <conditionalFormatting sqref="K38:K41">
    <cfRule type="expression" dxfId="344" priority="16">
      <formula>$K$37=0</formula>
    </cfRule>
  </conditionalFormatting>
  <conditionalFormatting sqref="K43:K46">
    <cfRule type="expression" dxfId="343" priority="9">
      <formula>$K$42=0</formula>
    </cfRule>
  </conditionalFormatting>
  <conditionalFormatting sqref="K48:K51">
    <cfRule type="expression" dxfId="342" priority="2">
      <formula>$K$47=0</formula>
    </cfRule>
  </conditionalFormatting>
  <conditionalFormatting sqref="L23:L26">
    <cfRule type="expression" dxfId="341" priority="36">
      <formula>$L$22=0</formula>
    </cfRule>
  </conditionalFormatting>
  <conditionalFormatting sqref="L28:L31">
    <cfRule type="expression" dxfId="340" priority="29">
      <formula>$L$27=0</formula>
    </cfRule>
  </conditionalFormatting>
  <conditionalFormatting sqref="L33:L36">
    <cfRule type="expression" dxfId="339" priority="22">
      <formula>$L$32=0</formula>
    </cfRule>
  </conditionalFormatting>
  <conditionalFormatting sqref="L38:L41">
    <cfRule type="expression" dxfId="338" priority="15">
      <formula>$L$37=0</formula>
    </cfRule>
  </conditionalFormatting>
  <conditionalFormatting sqref="L43:L46">
    <cfRule type="expression" dxfId="337" priority="8">
      <formula>$L$42=0</formula>
    </cfRule>
  </conditionalFormatting>
  <conditionalFormatting sqref="L48:L51">
    <cfRule type="expression" dxfId="336" priority="1">
      <formula>$L$47=0</formula>
    </cfRule>
  </conditionalFormatting>
  <hyperlinks>
    <hyperlink ref="A1" location="'Paso 3 - Análisis'!A1" display="Volver" xr:uid="{443748E4-166F-4F25-B554-03409429A78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E5D51BAF-5F5B-4D9C-9B3A-ED96EFF74B22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CE775EA3-7F28-4029-BEBD-2F0C23AC9305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5E50-1C26-4018-B744-D4E9B105AD57}">
  <sheetPr>
    <pageSetUpPr fitToPage="1"/>
  </sheetPr>
  <dimension ref="A1:BQ51"/>
  <sheetViews>
    <sheetView showGridLines="0" zoomScaleNormal="100" workbookViewId="0">
      <selection activeCell="C7" sqref="C7:D7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6</v>
      </c>
      <c r="C1" s="99">
        <f>+VLOOKUP(B1,'Combos y tablas auxiliares'!G:I,2,FALSE)</f>
        <v>45809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Junio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Junio</v>
      </c>
      <c r="X18" s="92">
        <f>+DAY(EOMONTH(C1,0))</f>
        <v>30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Junio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0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0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0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0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0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1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2</v>
      </c>
      <c r="G27" s="125" cm="1">
        <f t="array" ref="G27">+DAY(VLOOKUP(WEEKNUM($C$1+7,2)&amp;YEAR($C$1+7),DATA_DATE!$A:$H,COLUMN(DATA_DATE!C:C),FALSE))</f>
        <v>3</v>
      </c>
      <c r="H27" s="125" cm="1">
        <f t="array" ref="H27">+DAY(VLOOKUP(WEEKNUM($C$1+7,2)&amp;YEAR($C$1+7),DATA_DATE!$A:$H,COLUMN(DATA_DATE!D:D),FALSE))</f>
        <v>4</v>
      </c>
      <c r="I27" s="125" cm="1">
        <f t="array" ref="I27">+DAY(VLOOKUP(WEEKNUM($C$1+7,2)&amp;YEAR($C$1+7),DATA_DATE!$A:$H,COLUMN(DATA_DATE!E:E),FALSE))</f>
        <v>5</v>
      </c>
      <c r="J27" s="125" cm="1">
        <f t="array" ref="J27">+DAY(VLOOKUP(WEEKNUM($C$1+7,2)&amp;YEAR($C$1+7),DATA_DATE!$A:$H,COLUMN(DATA_DATE!F:F),FALSE))</f>
        <v>6</v>
      </c>
      <c r="K27" s="125" cm="1">
        <f t="array" ref="K27">+DAY(VLOOKUP(WEEKNUM($C$1+7,2)&amp;YEAR($C$1+7),DATA_DATE!$A:$H,COLUMN(DATA_DATE!G:G),FALSE))</f>
        <v>7</v>
      </c>
      <c r="L27" s="125" cm="1">
        <f t="array" ref="L27">+DAY(VLOOKUP(WEEKNUM($C$1+7,2)&amp;YEAR($C$1+7),DATA_DATE!$A:$H,COLUMN(DATA_DATE!H:H),FALSE))</f>
        <v>8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9</v>
      </c>
      <c r="G32" s="125" cm="1">
        <f t="array" ref="G32">+DAY(VLOOKUP(WEEKNUM($C$1+14,2)&amp;YEAR($C$1+14),DATA_DATE!$A:$H,COLUMN(DATA_DATE!C:C),FALSE))</f>
        <v>10</v>
      </c>
      <c r="H32" s="125" cm="1">
        <f t="array" ref="H32">+DAY(VLOOKUP(WEEKNUM($C$1+14,2)&amp;YEAR($C$1+14),DATA_DATE!$A:$H,COLUMN(DATA_DATE!D:D),FALSE))</f>
        <v>11</v>
      </c>
      <c r="I32" s="125" cm="1">
        <f t="array" ref="I32">+DAY(VLOOKUP(WEEKNUM($C$1+14,2)&amp;YEAR($C$1+14),DATA_DATE!$A:$H,COLUMN(DATA_DATE!E:E),FALSE))</f>
        <v>12</v>
      </c>
      <c r="J32" s="125" cm="1">
        <f t="array" ref="J32">+DAY(VLOOKUP(WEEKNUM($C$1+14,2)&amp;YEAR($C$1+14),DATA_DATE!$A:$H,COLUMN(DATA_DATE!F:F),FALSE))</f>
        <v>13</v>
      </c>
      <c r="K32" s="125" cm="1">
        <f t="array" ref="K32">+DAY(VLOOKUP(WEEKNUM($C$1+14,2)&amp;YEAR($C$1+14),DATA_DATE!$A:$H,COLUMN(DATA_DATE!G:G),FALSE))</f>
        <v>14</v>
      </c>
      <c r="L32" s="125" cm="1">
        <f t="array" ref="L32">+DAY(VLOOKUP(WEEKNUM($C$1+14,2)&amp;YEAR($C$1+14),DATA_DATE!$A:$H,COLUMN(DATA_DATE!H:H),FALSE))</f>
        <v>15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16</v>
      </c>
      <c r="G37" s="125" cm="1">
        <f t="array" ref="G37">+DAY(VLOOKUP(WEEKNUM($C$1+21,2)&amp;YEAR($C$1+21),DATA_DATE!$A:$H,COLUMN(DATA_DATE!C:C),FALSE))</f>
        <v>17</v>
      </c>
      <c r="H37" s="125" cm="1">
        <f t="array" ref="H37">+DAY(VLOOKUP(WEEKNUM($C$1+21,2)&amp;YEAR($C$1+21),DATA_DATE!$A:$H,COLUMN(DATA_DATE!D:D),FALSE))</f>
        <v>18</v>
      </c>
      <c r="I37" s="125" cm="1">
        <f t="array" ref="I37">+DAY(VLOOKUP(WEEKNUM($C$1+21,2)&amp;YEAR($C$1+21),DATA_DATE!$A:$H,COLUMN(DATA_DATE!E:E),FALSE))</f>
        <v>19</v>
      </c>
      <c r="J37" s="125" cm="1">
        <f t="array" ref="J37">+DAY(VLOOKUP(WEEKNUM($C$1+21,2)&amp;YEAR($C$1+21),DATA_DATE!$A:$H,COLUMN(DATA_DATE!F:F),FALSE))</f>
        <v>20</v>
      </c>
      <c r="K37" s="125" cm="1">
        <f t="array" ref="K37">+DAY(VLOOKUP(WEEKNUM($C$1+21,2)&amp;YEAR($C$1+21),DATA_DATE!$A:$H,COLUMN(DATA_DATE!G:G),FALSE))</f>
        <v>21</v>
      </c>
      <c r="L37" s="125" cm="1">
        <f t="array" ref="L37">+DAY(VLOOKUP(WEEKNUM($C$1+21,2)&amp;YEAR($C$1+21),DATA_DATE!$A:$H,COLUMN(DATA_DATE!H:H),FALSE))</f>
        <v>22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23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24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25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26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27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28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29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30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0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Nv4T2vS45d99HxoUXnxFQhgXaRXeaeJyEwM/HHaDoY5F9HUcqaAau1Oy3ePIYvNrza/VXLkVpd08kga3jFOKbA==" saltValue="bk35hzsxyBoK33k92WyU7w==" spinCount="100000" sheet="1" objects="1" scenarios="1"/>
  <conditionalFormatting sqref="F23:F26">
    <cfRule type="expression" dxfId="335" priority="42">
      <formula>$F$22=0</formula>
    </cfRule>
  </conditionalFormatting>
  <conditionalFormatting sqref="F28:F31">
    <cfRule type="expression" dxfId="334" priority="35">
      <formula>$F$27=0</formula>
    </cfRule>
  </conditionalFormatting>
  <conditionalFormatting sqref="F33:F36">
    <cfRule type="expression" dxfId="333" priority="28">
      <formula>$F$32=0</formula>
    </cfRule>
  </conditionalFormatting>
  <conditionalFormatting sqref="F38:F41">
    <cfRule type="expression" dxfId="332" priority="21">
      <formula>$F$37=0</formula>
    </cfRule>
  </conditionalFormatting>
  <conditionalFormatting sqref="F43:F46">
    <cfRule type="expression" dxfId="331" priority="14">
      <formula>$F$42=0</formula>
    </cfRule>
  </conditionalFormatting>
  <conditionalFormatting sqref="F48:F51">
    <cfRule type="expression" dxfId="330" priority="7">
      <formula>$F$47=0</formula>
    </cfRule>
  </conditionalFormatting>
  <conditionalFormatting sqref="F22:L22">
    <cfRule type="cellIs" dxfId="329" priority="48" operator="equal">
      <formula>0</formula>
    </cfRule>
  </conditionalFormatting>
  <conditionalFormatting sqref="F27:L27">
    <cfRule type="cellIs" dxfId="328" priority="47" operator="equal">
      <formula>0</formula>
    </cfRule>
  </conditionalFormatting>
  <conditionalFormatting sqref="F32:L32">
    <cfRule type="cellIs" dxfId="327" priority="46" operator="equal">
      <formula>0</formula>
    </cfRule>
  </conditionalFormatting>
  <conditionalFormatting sqref="F37:L37">
    <cfRule type="cellIs" dxfId="326" priority="45" operator="equal">
      <formula>0</formula>
    </cfRule>
  </conditionalFormatting>
  <conditionalFormatting sqref="F42:L42">
    <cfRule type="cellIs" dxfId="325" priority="44" operator="equal">
      <formula>0</formula>
    </cfRule>
  </conditionalFormatting>
  <conditionalFormatting sqref="F47:L47">
    <cfRule type="cellIs" dxfId="324" priority="43" operator="equal">
      <formula>0</formula>
    </cfRule>
  </conditionalFormatting>
  <conditionalFormatting sqref="G23:G26">
    <cfRule type="expression" dxfId="323" priority="41">
      <formula>$G$22=0</formula>
    </cfRule>
  </conditionalFormatting>
  <conditionalFormatting sqref="G28:G31">
    <cfRule type="expression" dxfId="322" priority="34">
      <formula>$G$27=0</formula>
    </cfRule>
  </conditionalFormatting>
  <conditionalFormatting sqref="G33:G36">
    <cfRule type="expression" dxfId="321" priority="27">
      <formula>$G$32=0</formula>
    </cfRule>
  </conditionalFormatting>
  <conditionalFormatting sqref="G38:G41">
    <cfRule type="expression" dxfId="320" priority="20">
      <formula>$G$37=0</formula>
    </cfRule>
  </conditionalFormatting>
  <conditionalFormatting sqref="G43:G46">
    <cfRule type="expression" dxfId="319" priority="13">
      <formula>$G$42=0</formula>
    </cfRule>
  </conditionalFormatting>
  <conditionalFormatting sqref="G48:G51">
    <cfRule type="expression" dxfId="318" priority="6">
      <formula>$G$47=0</formula>
    </cfRule>
  </conditionalFormatting>
  <conditionalFormatting sqref="H23:H26">
    <cfRule type="expression" dxfId="317" priority="40">
      <formula>$H$22=0</formula>
    </cfRule>
  </conditionalFormatting>
  <conditionalFormatting sqref="H28:H31">
    <cfRule type="expression" dxfId="316" priority="33">
      <formula>$H$27=0</formula>
    </cfRule>
  </conditionalFormatting>
  <conditionalFormatting sqref="H33:H36">
    <cfRule type="expression" dxfId="315" priority="26">
      <formula>$H$32=0</formula>
    </cfRule>
  </conditionalFormatting>
  <conditionalFormatting sqref="H38:H41">
    <cfRule type="expression" dxfId="314" priority="19">
      <formula>$H$37=0</formula>
    </cfRule>
  </conditionalFormatting>
  <conditionalFormatting sqref="H43:H46">
    <cfRule type="expression" dxfId="313" priority="12">
      <formula>$H$42=0</formula>
    </cfRule>
  </conditionalFormatting>
  <conditionalFormatting sqref="H48:H51">
    <cfRule type="expression" dxfId="312" priority="5">
      <formula>$H$47=0</formula>
    </cfRule>
  </conditionalFormatting>
  <conditionalFormatting sqref="I23:I26">
    <cfRule type="expression" dxfId="311" priority="39">
      <formula>$I$22=0</formula>
    </cfRule>
  </conditionalFormatting>
  <conditionalFormatting sqref="I28:I31">
    <cfRule type="expression" dxfId="310" priority="32">
      <formula>$I$27=0</formula>
    </cfRule>
  </conditionalFormatting>
  <conditionalFormatting sqref="I33:I36">
    <cfRule type="expression" dxfId="309" priority="25">
      <formula>$I$32=0</formula>
    </cfRule>
  </conditionalFormatting>
  <conditionalFormatting sqref="I38:I41">
    <cfRule type="expression" dxfId="308" priority="18">
      <formula>$I$37=0</formula>
    </cfRule>
  </conditionalFormatting>
  <conditionalFormatting sqref="I43:I46">
    <cfRule type="expression" dxfId="307" priority="11">
      <formula>$I$42=0</formula>
    </cfRule>
  </conditionalFormatting>
  <conditionalFormatting sqref="I48:I51">
    <cfRule type="expression" dxfId="306" priority="4">
      <formula>$I$47=0</formula>
    </cfRule>
  </conditionalFormatting>
  <conditionalFormatting sqref="J23:J26">
    <cfRule type="expression" dxfId="305" priority="38">
      <formula>$J$22=0</formula>
    </cfRule>
  </conditionalFormatting>
  <conditionalFormatting sqref="J28:J31">
    <cfRule type="expression" dxfId="304" priority="31">
      <formula>$J$27=0</formula>
    </cfRule>
  </conditionalFormatting>
  <conditionalFormatting sqref="J33:J36">
    <cfRule type="expression" dxfId="303" priority="24">
      <formula>$J$32=0</formula>
    </cfRule>
  </conditionalFormatting>
  <conditionalFormatting sqref="J38:J41">
    <cfRule type="expression" dxfId="302" priority="17">
      <formula>$J$37=0</formula>
    </cfRule>
  </conditionalFormatting>
  <conditionalFormatting sqref="J43:J46">
    <cfRule type="expression" dxfId="301" priority="10">
      <formula>$J$42=0</formula>
    </cfRule>
  </conditionalFormatting>
  <conditionalFormatting sqref="J48:J51">
    <cfRule type="expression" dxfId="300" priority="3">
      <formula>$J$47=0</formula>
    </cfRule>
  </conditionalFormatting>
  <conditionalFormatting sqref="K23:K26">
    <cfRule type="expression" dxfId="299" priority="37">
      <formula>$K$22=0</formula>
    </cfRule>
  </conditionalFormatting>
  <conditionalFormatting sqref="K28:K31">
    <cfRule type="expression" dxfId="298" priority="30">
      <formula>$K$27=0</formula>
    </cfRule>
  </conditionalFormatting>
  <conditionalFormatting sqref="K33:K36">
    <cfRule type="expression" dxfId="297" priority="23">
      <formula>$K$32=0</formula>
    </cfRule>
  </conditionalFormatting>
  <conditionalFormatting sqref="K38:K41">
    <cfRule type="expression" dxfId="296" priority="16">
      <formula>$K$37=0</formula>
    </cfRule>
  </conditionalFormatting>
  <conditionalFormatting sqref="K43:K46">
    <cfRule type="expression" dxfId="295" priority="9">
      <formula>$K$42=0</formula>
    </cfRule>
  </conditionalFormatting>
  <conditionalFormatting sqref="K48:K51">
    <cfRule type="expression" dxfId="294" priority="2">
      <formula>$K$47=0</formula>
    </cfRule>
  </conditionalFormatting>
  <conditionalFormatting sqref="L23:L26">
    <cfRule type="expression" dxfId="293" priority="36">
      <formula>$L$22=0</formula>
    </cfRule>
  </conditionalFormatting>
  <conditionalFormatting sqref="L28:L31">
    <cfRule type="expression" dxfId="292" priority="29">
      <formula>$L$27=0</formula>
    </cfRule>
  </conditionalFormatting>
  <conditionalFormatting sqref="L33:L36">
    <cfRule type="expression" dxfId="291" priority="22">
      <formula>$L$32=0</formula>
    </cfRule>
  </conditionalFormatting>
  <conditionalFormatting sqref="L38:L41">
    <cfRule type="expression" dxfId="290" priority="15">
      <formula>$L$37=0</formula>
    </cfRule>
  </conditionalFormatting>
  <conditionalFormatting sqref="L43:L46">
    <cfRule type="expression" dxfId="289" priority="8">
      <formula>$L$42=0</formula>
    </cfRule>
  </conditionalFormatting>
  <conditionalFormatting sqref="L48:L51">
    <cfRule type="expression" dxfId="288" priority="1">
      <formula>$L$47=0</formula>
    </cfRule>
  </conditionalFormatting>
  <hyperlinks>
    <hyperlink ref="A1" location="'Paso 3 - Análisis'!A1" display="Volver" xr:uid="{414A584C-BE63-415C-8308-71F1E4436DF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4FE834F7-650D-4E29-B16F-FD65B6E4D6C2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D2434EE1-0418-4515-B4F1-A97C42029F14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A2AB-D591-48D0-8463-64DCD7BE7C08}">
  <sheetPr>
    <pageSetUpPr fitToPage="1"/>
  </sheetPr>
  <dimension ref="A1:BQ51"/>
  <sheetViews>
    <sheetView showGridLines="0" zoomScaleNormal="100" workbookViewId="0">
      <selection activeCell="C8" sqref="C8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7</v>
      </c>
      <c r="C1" s="99">
        <f>+VLOOKUP(B1,'Combos y tablas auxiliares'!G:I,2,FALSE)</f>
        <v>45839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Julio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Julio</v>
      </c>
      <c r="X18" s="92">
        <f>+DAY(EOMONTH(C1,0))</f>
        <v>31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Julio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1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2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3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4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5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6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7</v>
      </c>
      <c r="G27" s="125" cm="1">
        <f t="array" ref="G27">+DAY(VLOOKUP(WEEKNUM($C$1+7,2)&amp;YEAR($C$1+7),DATA_DATE!$A:$H,COLUMN(DATA_DATE!C:C),FALSE))</f>
        <v>8</v>
      </c>
      <c r="H27" s="125" cm="1">
        <f t="array" ref="H27">+DAY(VLOOKUP(WEEKNUM($C$1+7,2)&amp;YEAR($C$1+7),DATA_DATE!$A:$H,COLUMN(DATA_DATE!D:D),FALSE))</f>
        <v>9</v>
      </c>
      <c r="I27" s="125" cm="1">
        <f t="array" ref="I27">+DAY(VLOOKUP(WEEKNUM($C$1+7,2)&amp;YEAR($C$1+7),DATA_DATE!$A:$H,COLUMN(DATA_DATE!E:E),FALSE))</f>
        <v>10</v>
      </c>
      <c r="J27" s="125" cm="1">
        <f t="array" ref="J27">+DAY(VLOOKUP(WEEKNUM($C$1+7,2)&amp;YEAR($C$1+7),DATA_DATE!$A:$H,COLUMN(DATA_DATE!F:F),FALSE))</f>
        <v>11</v>
      </c>
      <c r="K27" s="125" cm="1">
        <f t="array" ref="K27">+DAY(VLOOKUP(WEEKNUM($C$1+7,2)&amp;YEAR($C$1+7),DATA_DATE!$A:$H,COLUMN(DATA_DATE!G:G),FALSE))</f>
        <v>12</v>
      </c>
      <c r="L27" s="125" cm="1">
        <f t="array" ref="L27">+DAY(VLOOKUP(WEEKNUM($C$1+7,2)&amp;YEAR($C$1+7),DATA_DATE!$A:$H,COLUMN(DATA_DATE!H:H),FALSE))</f>
        <v>13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14</v>
      </c>
      <c r="G32" s="125" cm="1">
        <f t="array" ref="G32">+DAY(VLOOKUP(WEEKNUM($C$1+14,2)&amp;YEAR($C$1+14),DATA_DATE!$A:$H,COLUMN(DATA_DATE!C:C),FALSE))</f>
        <v>15</v>
      </c>
      <c r="H32" s="125" cm="1">
        <f t="array" ref="H32">+DAY(VLOOKUP(WEEKNUM($C$1+14,2)&amp;YEAR($C$1+14),DATA_DATE!$A:$H,COLUMN(DATA_DATE!D:D),FALSE))</f>
        <v>16</v>
      </c>
      <c r="I32" s="125" cm="1">
        <f t="array" ref="I32">+DAY(VLOOKUP(WEEKNUM($C$1+14,2)&amp;YEAR($C$1+14),DATA_DATE!$A:$H,COLUMN(DATA_DATE!E:E),FALSE))</f>
        <v>17</v>
      </c>
      <c r="J32" s="125" cm="1">
        <f t="array" ref="J32">+DAY(VLOOKUP(WEEKNUM($C$1+14,2)&amp;YEAR($C$1+14),DATA_DATE!$A:$H,COLUMN(DATA_DATE!F:F),FALSE))</f>
        <v>18</v>
      </c>
      <c r="K32" s="125" cm="1">
        <f t="array" ref="K32">+DAY(VLOOKUP(WEEKNUM($C$1+14,2)&amp;YEAR($C$1+14),DATA_DATE!$A:$H,COLUMN(DATA_DATE!G:G),FALSE))</f>
        <v>19</v>
      </c>
      <c r="L32" s="125" cm="1">
        <f t="array" ref="L32">+DAY(VLOOKUP(WEEKNUM($C$1+14,2)&amp;YEAR($C$1+14),DATA_DATE!$A:$H,COLUMN(DATA_DATE!H:H),FALSE))</f>
        <v>20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21</v>
      </c>
      <c r="G37" s="125" cm="1">
        <f t="array" ref="G37">+DAY(VLOOKUP(WEEKNUM($C$1+21,2)&amp;YEAR($C$1+21),DATA_DATE!$A:$H,COLUMN(DATA_DATE!C:C),FALSE))</f>
        <v>22</v>
      </c>
      <c r="H37" s="125" cm="1">
        <f t="array" ref="H37">+DAY(VLOOKUP(WEEKNUM($C$1+21,2)&amp;YEAR($C$1+21),DATA_DATE!$A:$H,COLUMN(DATA_DATE!D:D),FALSE))</f>
        <v>23</v>
      </c>
      <c r="I37" s="125" cm="1">
        <f t="array" ref="I37">+DAY(VLOOKUP(WEEKNUM($C$1+21,2)&amp;YEAR($C$1+21),DATA_DATE!$A:$H,COLUMN(DATA_DATE!E:E),FALSE))</f>
        <v>24</v>
      </c>
      <c r="J37" s="125" cm="1">
        <f t="array" ref="J37">+DAY(VLOOKUP(WEEKNUM($C$1+21,2)&amp;YEAR($C$1+21),DATA_DATE!$A:$H,COLUMN(DATA_DATE!F:F),FALSE))</f>
        <v>25</v>
      </c>
      <c r="K37" s="125" cm="1">
        <f t="array" ref="K37">+DAY(VLOOKUP(WEEKNUM($C$1+21,2)&amp;YEAR($C$1+21),DATA_DATE!$A:$H,COLUMN(DATA_DATE!G:G),FALSE))</f>
        <v>26</v>
      </c>
      <c r="L37" s="125" cm="1">
        <f t="array" ref="L37">+DAY(VLOOKUP(WEEKNUM($C$1+21,2)&amp;YEAR($C$1+21),DATA_DATE!$A:$H,COLUMN(DATA_DATE!H:H),FALSE))</f>
        <v>27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28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29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30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31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0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0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0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31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VOmtYch1X0zuNdA7o3wQqm1TNsg5XHAJrooPCAD/i8ZaWKytJxMKQdCgTVYbJRvwR/e55tTQQOXHk0cSysYB/w==" saltValue="Whk/e4PnI5pCQKDRSLFidQ==" spinCount="100000" sheet="1" objects="1" scenarios="1"/>
  <conditionalFormatting sqref="F23:F26">
    <cfRule type="expression" dxfId="287" priority="42">
      <formula>$F$22=0</formula>
    </cfRule>
  </conditionalFormatting>
  <conditionalFormatting sqref="F28:F31">
    <cfRule type="expression" dxfId="286" priority="35">
      <formula>$F$27=0</formula>
    </cfRule>
  </conditionalFormatting>
  <conditionalFormatting sqref="F33:F36">
    <cfRule type="expression" dxfId="285" priority="28">
      <formula>$F$32=0</formula>
    </cfRule>
  </conditionalFormatting>
  <conditionalFormatting sqref="F38:F41">
    <cfRule type="expression" dxfId="284" priority="21">
      <formula>$F$37=0</formula>
    </cfRule>
  </conditionalFormatting>
  <conditionalFormatting sqref="F43:F46">
    <cfRule type="expression" dxfId="283" priority="14">
      <formula>$F$42=0</formula>
    </cfRule>
  </conditionalFormatting>
  <conditionalFormatting sqref="F48:F51">
    <cfRule type="expression" dxfId="282" priority="7">
      <formula>$F$47=0</formula>
    </cfRule>
  </conditionalFormatting>
  <conditionalFormatting sqref="F22:L22">
    <cfRule type="cellIs" dxfId="281" priority="48" operator="equal">
      <formula>0</formula>
    </cfRule>
  </conditionalFormatting>
  <conditionalFormatting sqref="F27:L27">
    <cfRule type="cellIs" dxfId="280" priority="47" operator="equal">
      <formula>0</formula>
    </cfRule>
  </conditionalFormatting>
  <conditionalFormatting sqref="F32:L32">
    <cfRule type="cellIs" dxfId="279" priority="46" operator="equal">
      <formula>0</formula>
    </cfRule>
  </conditionalFormatting>
  <conditionalFormatting sqref="F37:L37">
    <cfRule type="cellIs" dxfId="278" priority="45" operator="equal">
      <formula>0</formula>
    </cfRule>
  </conditionalFormatting>
  <conditionalFormatting sqref="F42:L42">
    <cfRule type="cellIs" dxfId="277" priority="44" operator="equal">
      <formula>0</formula>
    </cfRule>
  </conditionalFormatting>
  <conditionalFormatting sqref="F47:L47">
    <cfRule type="cellIs" dxfId="276" priority="43" operator="equal">
      <formula>0</formula>
    </cfRule>
  </conditionalFormatting>
  <conditionalFormatting sqref="G23:G26">
    <cfRule type="expression" dxfId="275" priority="41">
      <formula>$G$22=0</formula>
    </cfRule>
  </conditionalFormatting>
  <conditionalFormatting sqref="G28:G31">
    <cfRule type="expression" dxfId="274" priority="34">
      <formula>$G$27=0</formula>
    </cfRule>
  </conditionalFormatting>
  <conditionalFormatting sqref="G33:G36">
    <cfRule type="expression" dxfId="273" priority="27">
      <formula>$G$32=0</formula>
    </cfRule>
  </conditionalFormatting>
  <conditionalFormatting sqref="G38:G41">
    <cfRule type="expression" dxfId="272" priority="20">
      <formula>$G$37=0</formula>
    </cfRule>
  </conditionalFormatting>
  <conditionalFormatting sqref="G43:G46">
    <cfRule type="expression" dxfId="271" priority="13">
      <formula>$G$42=0</formula>
    </cfRule>
  </conditionalFormatting>
  <conditionalFormatting sqref="G48:G51">
    <cfRule type="expression" dxfId="270" priority="6">
      <formula>$G$47=0</formula>
    </cfRule>
  </conditionalFormatting>
  <conditionalFormatting sqref="H23:H26">
    <cfRule type="expression" dxfId="269" priority="40">
      <formula>$H$22=0</formula>
    </cfRule>
  </conditionalFormatting>
  <conditionalFormatting sqref="H28:H31">
    <cfRule type="expression" dxfId="268" priority="33">
      <formula>$H$27=0</formula>
    </cfRule>
  </conditionalFormatting>
  <conditionalFormatting sqref="H33:H36">
    <cfRule type="expression" dxfId="267" priority="26">
      <formula>$H$32=0</formula>
    </cfRule>
  </conditionalFormatting>
  <conditionalFormatting sqref="H38:H41">
    <cfRule type="expression" dxfId="266" priority="19">
      <formula>$H$37=0</formula>
    </cfRule>
  </conditionalFormatting>
  <conditionalFormatting sqref="H43:H46">
    <cfRule type="expression" dxfId="265" priority="12">
      <formula>$H$42=0</formula>
    </cfRule>
  </conditionalFormatting>
  <conditionalFormatting sqref="H48:H51">
    <cfRule type="expression" dxfId="264" priority="5">
      <formula>$H$47=0</formula>
    </cfRule>
  </conditionalFormatting>
  <conditionalFormatting sqref="I23:I26">
    <cfRule type="expression" dxfId="263" priority="39">
      <formula>$I$22=0</formula>
    </cfRule>
  </conditionalFormatting>
  <conditionalFormatting sqref="I28:I31">
    <cfRule type="expression" dxfId="262" priority="32">
      <formula>$I$27=0</formula>
    </cfRule>
  </conditionalFormatting>
  <conditionalFormatting sqref="I33:I36">
    <cfRule type="expression" dxfId="261" priority="25">
      <formula>$I$32=0</formula>
    </cfRule>
  </conditionalFormatting>
  <conditionalFormatting sqref="I38:I41">
    <cfRule type="expression" dxfId="260" priority="18">
      <formula>$I$37=0</formula>
    </cfRule>
  </conditionalFormatting>
  <conditionalFormatting sqref="I43:I46">
    <cfRule type="expression" dxfId="259" priority="11">
      <formula>$I$42=0</formula>
    </cfRule>
  </conditionalFormatting>
  <conditionalFormatting sqref="I48:I51">
    <cfRule type="expression" dxfId="258" priority="4">
      <formula>$I$47=0</formula>
    </cfRule>
  </conditionalFormatting>
  <conditionalFormatting sqref="J23:J26">
    <cfRule type="expression" dxfId="257" priority="38">
      <formula>$J$22=0</formula>
    </cfRule>
  </conditionalFormatting>
  <conditionalFormatting sqref="J28:J31">
    <cfRule type="expression" dxfId="256" priority="31">
      <formula>$J$27=0</formula>
    </cfRule>
  </conditionalFormatting>
  <conditionalFormatting sqref="J33:J36">
    <cfRule type="expression" dxfId="255" priority="24">
      <formula>$J$32=0</formula>
    </cfRule>
  </conditionalFormatting>
  <conditionalFormatting sqref="J38:J41">
    <cfRule type="expression" dxfId="254" priority="17">
      <formula>$J$37=0</formula>
    </cfRule>
  </conditionalFormatting>
  <conditionalFormatting sqref="J43:J46">
    <cfRule type="expression" dxfId="253" priority="10">
      <formula>$J$42=0</formula>
    </cfRule>
  </conditionalFormatting>
  <conditionalFormatting sqref="J48:J51">
    <cfRule type="expression" dxfId="252" priority="3">
      <formula>$J$47=0</formula>
    </cfRule>
  </conditionalFormatting>
  <conditionalFormatting sqref="K23:K26">
    <cfRule type="expression" dxfId="251" priority="37">
      <formula>$K$22=0</formula>
    </cfRule>
  </conditionalFormatting>
  <conditionalFormatting sqref="K28:K31">
    <cfRule type="expression" dxfId="250" priority="30">
      <formula>$K$27=0</formula>
    </cfRule>
  </conditionalFormatting>
  <conditionalFormatting sqref="K33:K36">
    <cfRule type="expression" dxfId="249" priority="23">
      <formula>$K$32=0</formula>
    </cfRule>
  </conditionalFormatting>
  <conditionalFormatting sqref="K38:K41">
    <cfRule type="expression" dxfId="248" priority="16">
      <formula>$K$37=0</formula>
    </cfRule>
  </conditionalFormatting>
  <conditionalFormatting sqref="K43:K46">
    <cfRule type="expression" dxfId="247" priority="9">
      <formula>$K$42=0</formula>
    </cfRule>
  </conditionalFormatting>
  <conditionalFormatting sqref="K48:K51">
    <cfRule type="expression" dxfId="246" priority="2">
      <formula>$K$47=0</formula>
    </cfRule>
  </conditionalFormatting>
  <conditionalFormatting sqref="L23:L26">
    <cfRule type="expression" dxfId="245" priority="36">
      <formula>$L$22=0</formula>
    </cfRule>
  </conditionalFormatting>
  <conditionalFormatting sqref="L28:L31">
    <cfRule type="expression" dxfId="244" priority="29">
      <formula>$L$27=0</formula>
    </cfRule>
  </conditionalFormatting>
  <conditionalFormatting sqref="L33:L36">
    <cfRule type="expression" dxfId="243" priority="22">
      <formula>$L$32=0</formula>
    </cfRule>
  </conditionalFormatting>
  <conditionalFormatting sqref="L38:L41">
    <cfRule type="expression" dxfId="242" priority="15">
      <formula>$L$37=0</formula>
    </cfRule>
  </conditionalFormatting>
  <conditionalFormatting sqref="L43:L46">
    <cfRule type="expression" dxfId="241" priority="8">
      <formula>$L$42=0</formula>
    </cfRule>
  </conditionalFormatting>
  <conditionalFormatting sqref="L48:L51">
    <cfRule type="expression" dxfId="240" priority="1">
      <formula>$L$47=0</formula>
    </cfRule>
  </conditionalFormatting>
  <hyperlinks>
    <hyperlink ref="A1" location="'Paso 3 - Análisis'!A1" display="Volver" xr:uid="{440D4A2D-072B-418A-B500-0428529E9B8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61DA87E0-75E2-4A59-B02B-F23C757E294F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44FD0CAE-F481-4F88-AC8F-C710D04F4C6F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01A4-14FA-44EA-A826-EBBCD421C11C}">
  <sheetPr>
    <pageSetUpPr fitToPage="1"/>
  </sheetPr>
  <dimension ref="A1:BQ51"/>
  <sheetViews>
    <sheetView showGridLines="0" topLeftCell="A3" zoomScaleNormal="100" workbookViewId="0">
      <selection activeCell="F25" sqref="F25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8</v>
      </c>
      <c r="C1" s="99">
        <f>+VLOOKUP(B1,'Combos y tablas auxiliares'!G:I,2,FALSE)</f>
        <v>45870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Agosto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Agosto</v>
      </c>
      <c r="X18" s="92">
        <f>+DAY(EOMONTH(C1,0))</f>
        <v>31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Agosto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0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0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0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1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2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3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4</v>
      </c>
      <c r="G27" s="125" cm="1">
        <f t="array" ref="G27">+DAY(VLOOKUP(WEEKNUM($C$1+7,2)&amp;YEAR($C$1+7),DATA_DATE!$A:$H,COLUMN(DATA_DATE!C:C),FALSE))</f>
        <v>5</v>
      </c>
      <c r="H27" s="125" cm="1">
        <f t="array" ref="H27">+DAY(VLOOKUP(WEEKNUM($C$1+7,2)&amp;YEAR($C$1+7),DATA_DATE!$A:$H,COLUMN(DATA_DATE!D:D),FALSE))</f>
        <v>6</v>
      </c>
      <c r="I27" s="125" cm="1">
        <f t="array" ref="I27">+DAY(VLOOKUP(WEEKNUM($C$1+7,2)&amp;YEAR($C$1+7),DATA_DATE!$A:$H,COLUMN(DATA_DATE!E:E),FALSE))</f>
        <v>7</v>
      </c>
      <c r="J27" s="125" cm="1">
        <f t="array" ref="J27">+DAY(VLOOKUP(WEEKNUM($C$1+7,2)&amp;YEAR($C$1+7),DATA_DATE!$A:$H,COLUMN(DATA_DATE!F:F),FALSE))</f>
        <v>8</v>
      </c>
      <c r="K27" s="125" cm="1">
        <f t="array" ref="K27">+DAY(VLOOKUP(WEEKNUM($C$1+7,2)&amp;YEAR($C$1+7),DATA_DATE!$A:$H,COLUMN(DATA_DATE!G:G),FALSE))</f>
        <v>9</v>
      </c>
      <c r="L27" s="125" cm="1">
        <f t="array" ref="L27">+DAY(VLOOKUP(WEEKNUM($C$1+7,2)&amp;YEAR($C$1+7),DATA_DATE!$A:$H,COLUMN(DATA_DATE!H:H),FALSE))</f>
        <v>10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11</v>
      </c>
      <c r="G32" s="125" cm="1">
        <f t="array" ref="G32">+DAY(VLOOKUP(WEEKNUM($C$1+14,2)&amp;YEAR($C$1+14),DATA_DATE!$A:$H,COLUMN(DATA_DATE!C:C),FALSE))</f>
        <v>12</v>
      </c>
      <c r="H32" s="125" cm="1">
        <f t="array" ref="H32">+DAY(VLOOKUP(WEEKNUM($C$1+14,2)&amp;YEAR($C$1+14),DATA_DATE!$A:$H,COLUMN(DATA_DATE!D:D),FALSE))</f>
        <v>13</v>
      </c>
      <c r="I32" s="125" cm="1">
        <f t="array" ref="I32">+DAY(VLOOKUP(WEEKNUM($C$1+14,2)&amp;YEAR($C$1+14),DATA_DATE!$A:$H,COLUMN(DATA_DATE!E:E),FALSE))</f>
        <v>14</v>
      </c>
      <c r="J32" s="125" cm="1">
        <f t="array" ref="J32">+DAY(VLOOKUP(WEEKNUM($C$1+14,2)&amp;YEAR($C$1+14),DATA_DATE!$A:$H,COLUMN(DATA_DATE!F:F),FALSE))</f>
        <v>15</v>
      </c>
      <c r="K32" s="125" cm="1">
        <f t="array" ref="K32">+DAY(VLOOKUP(WEEKNUM($C$1+14,2)&amp;YEAR($C$1+14),DATA_DATE!$A:$H,COLUMN(DATA_DATE!G:G),FALSE))</f>
        <v>16</v>
      </c>
      <c r="L32" s="125" cm="1">
        <f t="array" ref="L32">+DAY(VLOOKUP(WEEKNUM($C$1+14,2)&amp;YEAR($C$1+14),DATA_DATE!$A:$H,COLUMN(DATA_DATE!H:H),FALSE))</f>
        <v>17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18</v>
      </c>
      <c r="G37" s="125" cm="1">
        <f t="array" ref="G37">+DAY(VLOOKUP(WEEKNUM($C$1+21,2)&amp;YEAR($C$1+21),DATA_DATE!$A:$H,COLUMN(DATA_DATE!C:C),FALSE))</f>
        <v>19</v>
      </c>
      <c r="H37" s="125" cm="1">
        <f t="array" ref="H37">+DAY(VLOOKUP(WEEKNUM($C$1+21,2)&amp;YEAR($C$1+21),DATA_DATE!$A:$H,COLUMN(DATA_DATE!D:D),FALSE))</f>
        <v>20</v>
      </c>
      <c r="I37" s="125" cm="1">
        <f t="array" ref="I37">+DAY(VLOOKUP(WEEKNUM($C$1+21,2)&amp;YEAR($C$1+21),DATA_DATE!$A:$H,COLUMN(DATA_DATE!E:E),FALSE))</f>
        <v>21</v>
      </c>
      <c r="J37" s="125" cm="1">
        <f t="array" ref="J37">+DAY(VLOOKUP(WEEKNUM($C$1+21,2)&amp;YEAR($C$1+21),DATA_DATE!$A:$H,COLUMN(DATA_DATE!F:F),FALSE))</f>
        <v>22</v>
      </c>
      <c r="K37" s="125" cm="1">
        <f t="array" ref="K37">+DAY(VLOOKUP(WEEKNUM($C$1+21,2)&amp;YEAR($C$1+21),DATA_DATE!$A:$H,COLUMN(DATA_DATE!G:G),FALSE))</f>
        <v>23</v>
      </c>
      <c r="L37" s="125" cm="1">
        <f t="array" ref="L37">+DAY(VLOOKUP(WEEKNUM($C$1+21,2)&amp;YEAR($C$1+21),DATA_DATE!$A:$H,COLUMN(DATA_DATE!H:H),FALSE))</f>
        <v>24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25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26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27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28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29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30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31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31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RKOPUeQv18q3ZU5vZTz2SF8qpb+6Q6OyuTOup8OCu6CZbXMbuvfi10o2jgsI7ODmQVf9aRN4eArRuqVUnn1ETQ==" saltValue="nRfzwLBlgZU+8OeV5TAQVg==" spinCount="100000" sheet="1" objects="1" scenarios="1"/>
  <conditionalFormatting sqref="F23:F26">
    <cfRule type="expression" dxfId="239" priority="42">
      <formula>$F$22=0</formula>
    </cfRule>
  </conditionalFormatting>
  <conditionalFormatting sqref="F28:F31">
    <cfRule type="expression" dxfId="238" priority="35">
      <formula>$F$27=0</formula>
    </cfRule>
  </conditionalFormatting>
  <conditionalFormatting sqref="F33:F36">
    <cfRule type="expression" dxfId="237" priority="28">
      <formula>$F$32=0</formula>
    </cfRule>
  </conditionalFormatting>
  <conditionalFormatting sqref="F38:F41">
    <cfRule type="expression" dxfId="236" priority="21">
      <formula>$F$37=0</formula>
    </cfRule>
  </conditionalFormatting>
  <conditionalFormatting sqref="F43:F46">
    <cfRule type="expression" dxfId="235" priority="14">
      <formula>$F$42=0</formula>
    </cfRule>
  </conditionalFormatting>
  <conditionalFormatting sqref="F48:F51">
    <cfRule type="expression" dxfId="234" priority="7">
      <formula>$F$47=0</formula>
    </cfRule>
  </conditionalFormatting>
  <conditionalFormatting sqref="F22:L22">
    <cfRule type="cellIs" dxfId="233" priority="48" operator="equal">
      <formula>0</formula>
    </cfRule>
  </conditionalFormatting>
  <conditionalFormatting sqref="F27:L27">
    <cfRule type="cellIs" dxfId="232" priority="47" operator="equal">
      <formula>0</formula>
    </cfRule>
  </conditionalFormatting>
  <conditionalFormatting sqref="F32:L32">
    <cfRule type="cellIs" dxfId="231" priority="46" operator="equal">
      <formula>0</formula>
    </cfRule>
  </conditionalFormatting>
  <conditionalFormatting sqref="F37:L37">
    <cfRule type="cellIs" dxfId="230" priority="45" operator="equal">
      <formula>0</formula>
    </cfRule>
  </conditionalFormatting>
  <conditionalFormatting sqref="F42:L42">
    <cfRule type="cellIs" dxfId="229" priority="44" operator="equal">
      <formula>0</formula>
    </cfRule>
  </conditionalFormatting>
  <conditionalFormatting sqref="F47:L47">
    <cfRule type="cellIs" dxfId="228" priority="43" operator="equal">
      <formula>0</formula>
    </cfRule>
  </conditionalFormatting>
  <conditionalFormatting sqref="G23:G26">
    <cfRule type="expression" dxfId="227" priority="41">
      <formula>$G$22=0</formula>
    </cfRule>
  </conditionalFormatting>
  <conditionalFormatting sqref="G28:G31">
    <cfRule type="expression" dxfId="226" priority="34">
      <formula>$G$27=0</formula>
    </cfRule>
  </conditionalFormatting>
  <conditionalFormatting sqref="G33:G36">
    <cfRule type="expression" dxfId="225" priority="27">
      <formula>$G$32=0</formula>
    </cfRule>
  </conditionalFormatting>
  <conditionalFormatting sqref="G38:G41">
    <cfRule type="expression" dxfId="224" priority="20">
      <formula>$G$37=0</formula>
    </cfRule>
  </conditionalFormatting>
  <conditionalFormatting sqref="G43:G46">
    <cfRule type="expression" dxfId="223" priority="13">
      <formula>$G$42=0</formula>
    </cfRule>
  </conditionalFormatting>
  <conditionalFormatting sqref="G48:G51">
    <cfRule type="expression" dxfId="222" priority="6">
      <formula>$G$47=0</formula>
    </cfRule>
  </conditionalFormatting>
  <conditionalFormatting sqref="H23:H26">
    <cfRule type="expression" dxfId="221" priority="40">
      <formula>$H$22=0</formula>
    </cfRule>
  </conditionalFormatting>
  <conditionalFormatting sqref="H28:H31">
    <cfRule type="expression" dxfId="220" priority="33">
      <formula>$H$27=0</formula>
    </cfRule>
  </conditionalFormatting>
  <conditionalFormatting sqref="H33:H36">
    <cfRule type="expression" dxfId="219" priority="26">
      <formula>$H$32=0</formula>
    </cfRule>
  </conditionalFormatting>
  <conditionalFormatting sqref="H38:H41">
    <cfRule type="expression" dxfId="218" priority="19">
      <formula>$H$37=0</formula>
    </cfRule>
  </conditionalFormatting>
  <conditionalFormatting sqref="H43:H46">
    <cfRule type="expression" dxfId="217" priority="12">
      <formula>$H$42=0</formula>
    </cfRule>
  </conditionalFormatting>
  <conditionalFormatting sqref="H48:H51">
    <cfRule type="expression" dxfId="216" priority="5">
      <formula>$H$47=0</formula>
    </cfRule>
  </conditionalFormatting>
  <conditionalFormatting sqref="I23:I26">
    <cfRule type="expression" dxfId="215" priority="39">
      <formula>$I$22=0</formula>
    </cfRule>
  </conditionalFormatting>
  <conditionalFormatting sqref="I28:I31">
    <cfRule type="expression" dxfId="214" priority="32">
      <formula>$I$27=0</formula>
    </cfRule>
  </conditionalFormatting>
  <conditionalFormatting sqref="I33:I36">
    <cfRule type="expression" dxfId="213" priority="25">
      <formula>$I$32=0</formula>
    </cfRule>
  </conditionalFormatting>
  <conditionalFormatting sqref="I38:I41">
    <cfRule type="expression" dxfId="212" priority="18">
      <formula>$I$37=0</formula>
    </cfRule>
  </conditionalFormatting>
  <conditionalFormatting sqref="I43:I46">
    <cfRule type="expression" dxfId="211" priority="11">
      <formula>$I$42=0</formula>
    </cfRule>
  </conditionalFormatting>
  <conditionalFormatting sqref="I48:I51">
    <cfRule type="expression" dxfId="210" priority="4">
      <formula>$I$47=0</formula>
    </cfRule>
  </conditionalFormatting>
  <conditionalFormatting sqref="J23:J26">
    <cfRule type="expression" dxfId="209" priority="38">
      <formula>$J$22=0</formula>
    </cfRule>
  </conditionalFormatting>
  <conditionalFormatting sqref="J28:J31">
    <cfRule type="expression" dxfId="208" priority="31">
      <formula>$J$27=0</formula>
    </cfRule>
  </conditionalFormatting>
  <conditionalFormatting sqref="J33:J36">
    <cfRule type="expression" dxfId="207" priority="24">
      <formula>$J$32=0</formula>
    </cfRule>
  </conditionalFormatting>
  <conditionalFormatting sqref="J38:J41">
    <cfRule type="expression" dxfId="206" priority="17">
      <formula>$J$37=0</formula>
    </cfRule>
  </conditionalFormatting>
  <conditionalFormatting sqref="J43:J46">
    <cfRule type="expression" dxfId="205" priority="10">
      <formula>$J$42=0</formula>
    </cfRule>
  </conditionalFormatting>
  <conditionalFormatting sqref="J48:J51">
    <cfRule type="expression" dxfId="204" priority="3">
      <formula>$J$47=0</formula>
    </cfRule>
  </conditionalFormatting>
  <conditionalFormatting sqref="K23:K26">
    <cfRule type="expression" dxfId="203" priority="37">
      <formula>$K$22=0</formula>
    </cfRule>
  </conditionalFormatting>
  <conditionalFormatting sqref="K28:K31">
    <cfRule type="expression" dxfId="202" priority="30">
      <formula>$K$27=0</formula>
    </cfRule>
  </conditionalFormatting>
  <conditionalFormatting sqref="K33:K36">
    <cfRule type="expression" dxfId="201" priority="23">
      <formula>$K$32=0</formula>
    </cfRule>
  </conditionalFormatting>
  <conditionalFormatting sqref="K38:K41">
    <cfRule type="expression" dxfId="200" priority="16">
      <formula>$K$37=0</formula>
    </cfRule>
  </conditionalFormatting>
  <conditionalFormatting sqref="K43:K46">
    <cfRule type="expression" dxfId="199" priority="9">
      <formula>$K$42=0</formula>
    </cfRule>
  </conditionalFormatting>
  <conditionalFormatting sqref="K48:K51">
    <cfRule type="expression" dxfId="198" priority="2">
      <formula>$K$47=0</formula>
    </cfRule>
  </conditionalFormatting>
  <conditionalFormatting sqref="L23:L26">
    <cfRule type="expression" dxfId="197" priority="36">
      <formula>$L$22=0</formula>
    </cfRule>
  </conditionalFormatting>
  <conditionalFormatting sqref="L28:L31">
    <cfRule type="expression" dxfId="196" priority="29">
      <formula>$L$27=0</formula>
    </cfRule>
  </conditionalFormatting>
  <conditionalFormatting sqref="L33:L36">
    <cfRule type="expression" dxfId="195" priority="22">
      <formula>$L$32=0</formula>
    </cfRule>
  </conditionalFormatting>
  <conditionalFormatting sqref="L38:L41">
    <cfRule type="expression" dxfId="194" priority="15">
      <formula>$L$37=0</formula>
    </cfRule>
  </conditionalFormatting>
  <conditionalFormatting sqref="L43:L46">
    <cfRule type="expression" dxfId="193" priority="8">
      <formula>$L$42=0</formula>
    </cfRule>
  </conditionalFormatting>
  <conditionalFormatting sqref="L48:L51">
    <cfRule type="expression" dxfId="192" priority="1">
      <formula>$L$47=0</formula>
    </cfRule>
  </conditionalFormatting>
  <hyperlinks>
    <hyperlink ref="A1" location="'Paso 3 - Análisis'!A1" display="Volver" xr:uid="{2CCE85E0-A6E7-471F-BD6F-2CC05D16E87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92CD9084-7E63-4DE9-8634-262BA349AA05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7F440D32-4246-4409-A37B-D798FBF729FA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08BA7-8AA8-4EE8-99F1-6B56BB01416C}">
  <sheetPr>
    <pageSetUpPr fitToPage="1"/>
  </sheetPr>
  <dimension ref="A1:BQ51"/>
  <sheetViews>
    <sheetView showGridLines="0" topLeftCell="A3" zoomScaleNormal="100" workbookViewId="0">
      <selection activeCell="C8" sqref="C8:D8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9</v>
      </c>
      <c r="C1" s="99">
        <f>+VLOOKUP(B1,'Combos y tablas auxiliares'!G:I,2,FALSE)</f>
        <v>45536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Septiembre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Septiembre</v>
      </c>
      <c r="X18" s="92">
        <f>+DAY(EOMONTH(C1,0))</f>
        <v>30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Septiembre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0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0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0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0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0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1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2</v>
      </c>
      <c r="G27" s="125" cm="1">
        <f t="array" ref="G27">+DAY(VLOOKUP(WEEKNUM($C$1+7,2)&amp;YEAR($C$1+7),DATA_DATE!$A:$H,COLUMN(DATA_DATE!C:C),FALSE))</f>
        <v>3</v>
      </c>
      <c r="H27" s="125" cm="1">
        <f t="array" ref="H27">+DAY(VLOOKUP(WEEKNUM($C$1+7,2)&amp;YEAR($C$1+7),DATA_DATE!$A:$H,COLUMN(DATA_DATE!D:D),FALSE))</f>
        <v>4</v>
      </c>
      <c r="I27" s="125" cm="1">
        <f t="array" ref="I27">+DAY(VLOOKUP(WEEKNUM($C$1+7,2)&amp;YEAR($C$1+7),DATA_DATE!$A:$H,COLUMN(DATA_DATE!E:E),FALSE))</f>
        <v>5</v>
      </c>
      <c r="J27" s="125" cm="1">
        <f t="array" ref="J27">+DAY(VLOOKUP(WEEKNUM($C$1+7,2)&amp;YEAR($C$1+7),DATA_DATE!$A:$H,COLUMN(DATA_DATE!F:F),FALSE))</f>
        <v>6</v>
      </c>
      <c r="K27" s="125" cm="1">
        <f t="array" ref="K27">+DAY(VLOOKUP(WEEKNUM($C$1+7,2)&amp;YEAR($C$1+7),DATA_DATE!$A:$H,COLUMN(DATA_DATE!G:G),FALSE))</f>
        <v>7</v>
      </c>
      <c r="L27" s="125" cm="1">
        <f t="array" ref="L27">+DAY(VLOOKUP(WEEKNUM($C$1+7,2)&amp;YEAR($C$1+7),DATA_DATE!$A:$H,COLUMN(DATA_DATE!H:H),FALSE))</f>
        <v>8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9</v>
      </c>
      <c r="G32" s="125" cm="1">
        <f t="array" ref="G32">+DAY(VLOOKUP(WEEKNUM($C$1+14,2)&amp;YEAR($C$1+14),DATA_DATE!$A:$H,COLUMN(DATA_DATE!C:C),FALSE))</f>
        <v>10</v>
      </c>
      <c r="H32" s="125" cm="1">
        <f t="array" ref="H32">+DAY(VLOOKUP(WEEKNUM($C$1+14,2)&amp;YEAR($C$1+14),DATA_DATE!$A:$H,COLUMN(DATA_DATE!D:D),FALSE))</f>
        <v>11</v>
      </c>
      <c r="I32" s="125" cm="1">
        <f t="array" ref="I32">+DAY(VLOOKUP(WEEKNUM($C$1+14,2)&amp;YEAR($C$1+14),DATA_DATE!$A:$H,COLUMN(DATA_DATE!E:E),FALSE))</f>
        <v>12</v>
      </c>
      <c r="J32" s="125" cm="1">
        <f t="array" ref="J32">+DAY(VLOOKUP(WEEKNUM($C$1+14,2)&amp;YEAR($C$1+14),DATA_DATE!$A:$H,COLUMN(DATA_DATE!F:F),FALSE))</f>
        <v>13</v>
      </c>
      <c r="K32" s="125" cm="1">
        <f t="array" ref="K32">+DAY(VLOOKUP(WEEKNUM($C$1+14,2)&amp;YEAR($C$1+14),DATA_DATE!$A:$H,COLUMN(DATA_DATE!G:G),FALSE))</f>
        <v>14</v>
      </c>
      <c r="L32" s="125" cm="1">
        <f t="array" ref="L32">+DAY(VLOOKUP(WEEKNUM($C$1+14,2)&amp;YEAR($C$1+14),DATA_DATE!$A:$H,COLUMN(DATA_DATE!H:H),FALSE))</f>
        <v>15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16</v>
      </c>
      <c r="G37" s="125" cm="1">
        <f t="array" ref="G37">+DAY(VLOOKUP(WEEKNUM($C$1+21,2)&amp;YEAR($C$1+21),DATA_DATE!$A:$H,COLUMN(DATA_DATE!C:C),FALSE))</f>
        <v>17</v>
      </c>
      <c r="H37" s="125" cm="1">
        <f t="array" ref="H37">+DAY(VLOOKUP(WEEKNUM($C$1+21,2)&amp;YEAR($C$1+21),DATA_DATE!$A:$H,COLUMN(DATA_DATE!D:D),FALSE))</f>
        <v>18</v>
      </c>
      <c r="I37" s="125" cm="1">
        <f t="array" ref="I37">+DAY(VLOOKUP(WEEKNUM($C$1+21,2)&amp;YEAR($C$1+21),DATA_DATE!$A:$H,COLUMN(DATA_DATE!E:E),FALSE))</f>
        <v>19</v>
      </c>
      <c r="J37" s="125" cm="1">
        <f t="array" ref="J37">+DAY(VLOOKUP(WEEKNUM($C$1+21,2)&amp;YEAR($C$1+21),DATA_DATE!$A:$H,COLUMN(DATA_DATE!F:F),FALSE))</f>
        <v>20</v>
      </c>
      <c r="K37" s="125" cm="1">
        <f t="array" ref="K37">+DAY(VLOOKUP(WEEKNUM($C$1+21,2)&amp;YEAR($C$1+21),DATA_DATE!$A:$H,COLUMN(DATA_DATE!G:G),FALSE))</f>
        <v>21</v>
      </c>
      <c r="L37" s="125" cm="1">
        <f t="array" ref="L37">+DAY(VLOOKUP(WEEKNUM($C$1+21,2)&amp;YEAR($C$1+21),DATA_DATE!$A:$H,COLUMN(DATA_DATE!H:H),FALSE))</f>
        <v>22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23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24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25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26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27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28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29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30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0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FbnWhX0Ms4N8NoFO0xIR932OyPzpazo3CsiglwE7DGYB/aZu1xI5O0iBGdKZ0xc1edW+AmXEP26In0rpTgUCcQ==" saltValue="XzfGdIrItLJXyvTHW7wmtA==" spinCount="100000" sheet="1" objects="1" scenarios="1"/>
  <conditionalFormatting sqref="F23:F26">
    <cfRule type="expression" dxfId="191" priority="42">
      <formula>$F$22=0</formula>
    </cfRule>
  </conditionalFormatting>
  <conditionalFormatting sqref="F28:F31">
    <cfRule type="expression" dxfId="190" priority="35">
      <formula>$F$27=0</formula>
    </cfRule>
  </conditionalFormatting>
  <conditionalFormatting sqref="F33:F36">
    <cfRule type="expression" dxfId="189" priority="28">
      <formula>$F$32=0</formula>
    </cfRule>
  </conditionalFormatting>
  <conditionalFormatting sqref="F38:F41">
    <cfRule type="expression" dxfId="188" priority="21">
      <formula>$F$37=0</formula>
    </cfRule>
  </conditionalFormatting>
  <conditionalFormatting sqref="F43:F46">
    <cfRule type="expression" dxfId="187" priority="14">
      <formula>$F$42=0</formula>
    </cfRule>
  </conditionalFormatting>
  <conditionalFormatting sqref="F48:F51">
    <cfRule type="expression" dxfId="186" priority="7">
      <formula>$F$47=0</formula>
    </cfRule>
  </conditionalFormatting>
  <conditionalFormatting sqref="F22:L22">
    <cfRule type="cellIs" dxfId="185" priority="48" operator="equal">
      <formula>0</formula>
    </cfRule>
  </conditionalFormatting>
  <conditionalFormatting sqref="F27:L27">
    <cfRule type="cellIs" dxfId="184" priority="47" operator="equal">
      <formula>0</formula>
    </cfRule>
  </conditionalFormatting>
  <conditionalFormatting sqref="F32:L32">
    <cfRule type="cellIs" dxfId="183" priority="46" operator="equal">
      <formula>0</formula>
    </cfRule>
  </conditionalFormatting>
  <conditionalFormatting sqref="F37:L37">
    <cfRule type="cellIs" dxfId="182" priority="45" operator="equal">
      <formula>0</formula>
    </cfRule>
  </conditionalFormatting>
  <conditionalFormatting sqref="F42:L42">
    <cfRule type="cellIs" dxfId="181" priority="44" operator="equal">
      <formula>0</formula>
    </cfRule>
  </conditionalFormatting>
  <conditionalFormatting sqref="F47:L47">
    <cfRule type="cellIs" dxfId="180" priority="43" operator="equal">
      <formula>0</formula>
    </cfRule>
  </conditionalFormatting>
  <conditionalFormatting sqref="G23:G26">
    <cfRule type="expression" dxfId="179" priority="41">
      <formula>$G$22=0</formula>
    </cfRule>
  </conditionalFormatting>
  <conditionalFormatting sqref="G28:G31">
    <cfRule type="expression" dxfId="178" priority="34">
      <formula>$G$27=0</formula>
    </cfRule>
  </conditionalFormatting>
  <conditionalFormatting sqref="G33:G36">
    <cfRule type="expression" dxfId="177" priority="27">
      <formula>$G$32=0</formula>
    </cfRule>
  </conditionalFormatting>
  <conditionalFormatting sqref="G38:G41">
    <cfRule type="expression" dxfId="176" priority="20">
      <formula>$G$37=0</formula>
    </cfRule>
  </conditionalFormatting>
  <conditionalFormatting sqref="G43:G46">
    <cfRule type="expression" dxfId="175" priority="13">
      <formula>$G$42=0</formula>
    </cfRule>
  </conditionalFormatting>
  <conditionalFormatting sqref="G48:G51">
    <cfRule type="expression" dxfId="174" priority="6">
      <formula>$G$47=0</formula>
    </cfRule>
  </conditionalFormatting>
  <conditionalFormatting sqref="H23:H26">
    <cfRule type="expression" dxfId="173" priority="40">
      <formula>$H$22=0</formula>
    </cfRule>
  </conditionalFormatting>
  <conditionalFormatting sqref="H28:H31">
    <cfRule type="expression" dxfId="172" priority="33">
      <formula>$H$27=0</formula>
    </cfRule>
  </conditionalFormatting>
  <conditionalFormatting sqref="H33:H36">
    <cfRule type="expression" dxfId="171" priority="26">
      <formula>$H$32=0</formula>
    </cfRule>
  </conditionalFormatting>
  <conditionalFormatting sqref="H38:H41">
    <cfRule type="expression" dxfId="170" priority="19">
      <formula>$H$37=0</formula>
    </cfRule>
  </conditionalFormatting>
  <conditionalFormatting sqref="H43:H46">
    <cfRule type="expression" dxfId="169" priority="12">
      <formula>$H$42=0</formula>
    </cfRule>
  </conditionalFormatting>
  <conditionalFormatting sqref="H48:H51">
    <cfRule type="expression" dxfId="168" priority="5">
      <formula>$H$47=0</formula>
    </cfRule>
  </conditionalFormatting>
  <conditionalFormatting sqref="I23:I26">
    <cfRule type="expression" dxfId="167" priority="39">
      <formula>$I$22=0</formula>
    </cfRule>
  </conditionalFormatting>
  <conditionalFormatting sqref="I28:I31">
    <cfRule type="expression" dxfId="166" priority="32">
      <formula>$I$27=0</formula>
    </cfRule>
  </conditionalFormatting>
  <conditionalFormatting sqref="I33:I36">
    <cfRule type="expression" dxfId="165" priority="25">
      <formula>$I$32=0</formula>
    </cfRule>
  </conditionalFormatting>
  <conditionalFormatting sqref="I38:I41">
    <cfRule type="expression" dxfId="164" priority="18">
      <formula>$I$37=0</formula>
    </cfRule>
  </conditionalFormatting>
  <conditionalFormatting sqref="I43:I46">
    <cfRule type="expression" dxfId="163" priority="11">
      <formula>$I$42=0</formula>
    </cfRule>
  </conditionalFormatting>
  <conditionalFormatting sqref="I48:I51">
    <cfRule type="expression" dxfId="162" priority="4">
      <formula>$I$47=0</formula>
    </cfRule>
  </conditionalFormatting>
  <conditionalFormatting sqref="J23:J26">
    <cfRule type="expression" dxfId="161" priority="38">
      <formula>$J$22=0</formula>
    </cfRule>
  </conditionalFormatting>
  <conditionalFormatting sqref="J28:J31">
    <cfRule type="expression" dxfId="160" priority="31">
      <formula>$J$27=0</formula>
    </cfRule>
  </conditionalFormatting>
  <conditionalFormatting sqref="J33:J36">
    <cfRule type="expression" dxfId="159" priority="24">
      <formula>$J$32=0</formula>
    </cfRule>
  </conditionalFormatting>
  <conditionalFormatting sqref="J38:J41">
    <cfRule type="expression" dxfId="158" priority="17">
      <formula>$J$37=0</formula>
    </cfRule>
  </conditionalFormatting>
  <conditionalFormatting sqref="J43:J46">
    <cfRule type="expression" dxfId="157" priority="10">
      <formula>$J$42=0</formula>
    </cfRule>
  </conditionalFormatting>
  <conditionalFormatting sqref="J48:J51">
    <cfRule type="expression" dxfId="156" priority="3">
      <formula>$J$47=0</formula>
    </cfRule>
  </conditionalFormatting>
  <conditionalFormatting sqref="K23:K26">
    <cfRule type="expression" dxfId="155" priority="37">
      <formula>$K$22=0</formula>
    </cfRule>
  </conditionalFormatting>
  <conditionalFormatting sqref="K28:K31">
    <cfRule type="expression" dxfId="154" priority="30">
      <formula>$K$27=0</formula>
    </cfRule>
  </conditionalFormatting>
  <conditionalFormatting sqref="K33:K36">
    <cfRule type="expression" dxfId="153" priority="23">
      <formula>$K$32=0</formula>
    </cfRule>
  </conditionalFormatting>
  <conditionalFormatting sqref="K38:K41">
    <cfRule type="expression" dxfId="152" priority="16">
      <formula>$K$37=0</formula>
    </cfRule>
  </conditionalFormatting>
  <conditionalFormatting sqref="K43:K46">
    <cfRule type="expression" dxfId="151" priority="9">
      <formula>$K$42=0</formula>
    </cfRule>
  </conditionalFormatting>
  <conditionalFormatting sqref="K48:K51">
    <cfRule type="expression" dxfId="150" priority="2">
      <formula>$K$47=0</formula>
    </cfRule>
  </conditionalFormatting>
  <conditionalFormatting sqref="L23:L26">
    <cfRule type="expression" dxfId="149" priority="36">
      <formula>$L$22=0</formula>
    </cfRule>
  </conditionalFormatting>
  <conditionalFormatting sqref="L28:L31">
    <cfRule type="expression" dxfId="148" priority="29">
      <formula>$L$27=0</formula>
    </cfRule>
  </conditionalFormatting>
  <conditionalFormatting sqref="L33:L36">
    <cfRule type="expression" dxfId="147" priority="22">
      <formula>$L$32=0</formula>
    </cfRule>
  </conditionalFormatting>
  <conditionalFormatting sqref="L38:L41">
    <cfRule type="expression" dxfId="146" priority="15">
      <formula>$L$37=0</formula>
    </cfRule>
  </conditionalFormatting>
  <conditionalFormatting sqref="L43:L46">
    <cfRule type="expression" dxfId="145" priority="8">
      <formula>$L$42=0</formula>
    </cfRule>
  </conditionalFormatting>
  <conditionalFormatting sqref="L48:L51">
    <cfRule type="expression" dxfId="144" priority="1">
      <formula>$L$47=0</formula>
    </cfRule>
  </conditionalFormatting>
  <hyperlinks>
    <hyperlink ref="A1" location="'Paso 3 - Análisis'!A1" display="Volver" xr:uid="{A61F7F47-4BEB-4959-AC84-E948A53E0CA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E3E1BD34-8517-4E4E-82FD-AAA204802C86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AF03A92C-224A-4B92-A002-9B07FE9052E7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847F-1412-4C06-97EB-CCEF146D221E}">
  <sheetPr>
    <pageSetUpPr fitToPage="1"/>
  </sheetPr>
  <dimension ref="A1:BQ51"/>
  <sheetViews>
    <sheetView showGridLines="0" zoomScaleNormal="100" workbookViewId="0">
      <selection activeCell="F20" sqref="F20:O51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10</v>
      </c>
      <c r="C1" s="99">
        <f>+VLOOKUP(B1,'Combos y tablas auxiliares'!G:I,2,FALSE)</f>
        <v>45566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Octubre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Octubre</v>
      </c>
      <c r="X18" s="92">
        <f>+DAY(EOMONTH(C1,0))</f>
        <v>31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Octubre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1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2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3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4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5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6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7</v>
      </c>
      <c r="G27" s="125" cm="1">
        <f t="array" ref="G27">+DAY(VLOOKUP(WEEKNUM($C$1+7,2)&amp;YEAR($C$1+7),DATA_DATE!$A:$H,COLUMN(DATA_DATE!C:C),FALSE))</f>
        <v>8</v>
      </c>
      <c r="H27" s="125" cm="1">
        <f t="array" ref="H27">+DAY(VLOOKUP(WEEKNUM($C$1+7,2)&amp;YEAR($C$1+7),DATA_DATE!$A:$H,COLUMN(DATA_DATE!D:D),FALSE))</f>
        <v>9</v>
      </c>
      <c r="I27" s="125" cm="1">
        <f t="array" ref="I27">+DAY(VLOOKUP(WEEKNUM($C$1+7,2)&amp;YEAR($C$1+7),DATA_DATE!$A:$H,COLUMN(DATA_DATE!E:E),FALSE))</f>
        <v>10</v>
      </c>
      <c r="J27" s="125" cm="1">
        <f t="array" ref="J27">+DAY(VLOOKUP(WEEKNUM($C$1+7,2)&amp;YEAR($C$1+7),DATA_DATE!$A:$H,COLUMN(DATA_DATE!F:F),FALSE))</f>
        <v>11</v>
      </c>
      <c r="K27" s="125" cm="1">
        <f t="array" ref="K27">+DAY(VLOOKUP(WEEKNUM($C$1+7,2)&amp;YEAR($C$1+7),DATA_DATE!$A:$H,COLUMN(DATA_DATE!G:G),FALSE))</f>
        <v>12</v>
      </c>
      <c r="L27" s="125" cm="1">
        <f t="array" ref="L27">+DAY(VLOOKUP(WEEKNUM($C$1+7,2)&amp;YEAR($C$1+7),DATA_DATE!$A:$H,COLUMN(DATA_DATE!H:H),FALSE))</f>
        <v>13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14</v>
      </c>
      <c r="G32" s="125" cm="1">
        <f t="array" ref="G32">+DAY(VLOOKUP(WEEKNUM($C$1+14,2)&amp;YEAR($C$1+14),DATA_DATE!$A:$H,COLUMN(DATA_DATE!C:C),FALSE))</f>
        <v>15</v>
      </c>
      <c r="H32" s="125" cm="1">
        <f t="array" ref="H32">+DAY(VLOOKUP(WEEKNUM($C$1+14,2)&amp;YEAR($C$1+14),DATA_DATE!$A:$H,COLUMN(DATA_DATE!D:D),FALSE))</f>
        <v>16</v>
      </c>
      <c r="I32" s="125" cm="1">
        <f t="array" ref="I32">+DAY(VLOOKUP(WEEKNUM($C$1+14,2)&amp;YEAR($C$1+14),DATA_DATE!$A:$H,COLUMN(DATA_DATE!E:E),FALSE))</f>
        <v>17</v>
      </c>
      <c r="J32" s="125" cm="1">
        <f t="array" ref="J32">+DAY(VLOOKUP(WEEKNUM($C$1+14,2)&amp;YEAR($C$1+14),DATA_DATE!$A:$H,COLUMN(DATA_DATE!F:F),FALSE))</f>
        <v>18</v>
      </c>
      <c r="K32" s="125" cm="1">
        <f t="array" ref="K32">+DAY(VLOOKUP(WEEKNUM($C$1+14,2)&amp;YEAR($C$1+14),DATA_DATE!$A:$H,COLUMN(DATA_DATE!G:G),FALSE))</f>
        <v>19</v>
      </c>
      <c r="L32" s="125" cm="1">
        <f t="array" ref="L32">+DAY(VLOOKUP(WEEKNUM($C$1+14,2)&amp;YEAR($C$1+14),DATA_DATE!$A:$H,COLUMN(DATA_DATE!H:H),FALSE))</f>
        <v>20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21</v>
      </c>
      <c r="G37" s="125" cm="1">
        <f t="array" ref="G37">+DAY(VLOOKUP(WEEKNUM($C$1+21,2)&amp;YEAR($C$1+21),DATA_DATE!$A:$H,COLUMN(DATA_DATE!C:C),FALSE))</f>
        <v>22</v>
      </c>
      <c r="H37" s="125" cm="1">
        <f t="array" ref="H37">+DAY(VLOOKUP(WEEKNUM($C$1+21,2)&amp;YEAR($C$1+21),DATA_DATE!$A:$H,COLUMN(DATA_DATE!D:D),FALSE))</f>
        <v>23</v>
      </c>
      <c r="I37" s="125" cm="1">
        <f t="array" ref="I37">+DAY(VLOOKUP(WEEKNUM($C$1+21,2)&amp;YEAR($C$1+21),DATA_DATE!$A:$H,COLUMN(DATA_DATE!E:E),FALSE))</f>
        <v>24</v>
      </c>
      <c r="J37" s="125" cm="1">
        <f t="array" ref="J37">+DAY(VLOOKUP(WEEKNUM($C$1+21,2)&amp;YEAR($C$1+21),DATA_DATE!$A:$H,COLUMN(DATA_DATE!F:F),FALSE))</f>
        <v>25</v>
      </c>
      <c r="K37" s="125" cm="1">
        <f t="array" ref="K37">+DAY(VLOOKUP(WEEKNUM($C$1+21,2)&amp;YEAR($C$1+21),DATA_DATE!$A:$H,COLUMN(DATA_DATE!G:G),FALSE))</f>
        <v>26</v>
      </c>
      <c r="L37" s="125" cm="1">
        <f t="array" ref="L37">+DAY(VLOOKUP(WEEKNUM($C$1+21,2)&amp;YEAR($C$1+21),DATA_DATE!$A:$H,COLUMN(DATA_DATE!H:H),FALSE))</f>
        <v>27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28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29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30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31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0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0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0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31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OlYiB+/aUfLKovO44OsB38IjvV4Yi0bK/8AnrU3Id7RbYPkNX60k97DhTqkiqIRI+SRwurH99TTD8JBoPqwmrA==" saltValue="eWE2xS6m57WVIlrXH8Ghhw==" spinCount="100000" sheet="1" objects="1" scenarios="1"/>
  <conditionalFormatting sqref="F23:F26">
    <cfRule type="expression" dxfId="143" priority="42">
      <formula>$F$22=0</formula>
    </cfRule>
  </conditionalFormatting>
  <conditionalFormatting sqref="F28:F31">
    <cfRule type="expression" dxfId="142" priority="35">
      <formula>$F$27=0</formula>
    </cfRule>
  </conditionalFormatting>
  <conditionalFormatting sqref="F33:F36">
    <cfRule type="expression" dxfId="141" priority="28">
      <formula>$F$32=0</formula>
    </cfRule>
  </conditionalFormatting>
  <conditionalFormatting sqref="F38:F41">
    <cfRule type="expression" dxfId="140" priority="21">
      <formula>$F$37=0</formula>
    </cfRule>
  </conditionalFormatting>
  <conditionalFormatting sqref="F43:F46">
    <cfRule type="expression" dxfId="139" priority="14">
      <formula>$F$42=0</formula>
    </cfRule>
  </conditionalFormatting>
  <conditionalFormatting sqref="F48:F51">
    <cfRule type="expression" dxfId="138" priority="7">
      <formula>$F$47=0</formula>
    </cfRule>
  </conditionalFormatting>
  <conditionalFormatting sqref="F22:L22">
    <cfRule type="cellIs" dxfId="137" priority="48" operator="equal">
      <formula>0</formula>
    </cfRule>
  </conditionalFormatting>
  <conditionalFormatting sqref="F27:L27">
    <cfRule type="cellIs" dxfId="136" priority="47" operator="equal">
      <formula>0</formula>
    </cfRule>
  </conditionalFormatting>
  <conditionalFormatting sqref="F32:L32">
    <cfRule type="cellIs" dxfId="135" priority="46" operator="equal">
      <formula>0</formula>
    </cfRule>
  </conditionalFormatting>
  <conditionalFormatting sqref="F37:L37">
    <cfRule type="cellIs" dxfId="134" priority="45" operator="equal">
      <formula>0</formula>
    </cfRule>
  </conditionalFormatting>
  <conditionalFormatting sqref="F42:L42">
    <cfRule type="cellIs" dxfId="133" priority="44" operator="equal">
      <formula>0</formula>
    </cfRule>
  </conditionalFormatting>
  <conditionalFormatting sqref="F47:L47">
    <cfRule type="cellIs" dxfId="132" priority="43" operator="equal">
      <formula>0</formula>
    </cfRule>
  </conditionalFormatting>
  <conditionalFormatting sqref="G23:G26">
    <cfRule type="expression" dxfId="131" priority="41">
      <formula>$G$22=0</formula>
    </cfRule>
  </conditionalFormatting>
  <conditionalFormatting sqref="G28:G31">
    <cfRule type="expression" dxfId="130" priority="34">
      <formula>$G$27=0</formula>
    </cfRule>
  </conditionalFormatting>
  <conditionalFormatting sqref="G33:G36">
    <cfRule type="expression" dxfId="129" priority="27">
      <formula>$G$32=0</formula>
    </cfRule>
  </conditionalFormatting>
  <conditionalFormatting sqref="G38:G41">
    <cfRule type="expression" dxfId="128" priority="20">
      <formula>$G$37=0</formula>
    </cfRule>
  </conditionalFormatting>
  <conditionalFormatting sqref="G43:G46">
    <cfRule type="expression" dxfId="127" priority="13">
      <formula>$G$42=0</formula>
    </cfRule>
  </conditionalFormatting>
  <conditionalFormatting sqref="G48:G51">
    <cfRule type="expression" dxfId="126" priority="6">
      <formula>$G$47=0</formula>
    </cfRule>
  </conditionalFormatting>
  <conditionalFormatting sqref="H23:H26">
    <cfRule type="expression" dxfId="125" priority="40">
      <formula>$H$22=0</formula>
    </cfRule>
  </conditionalFormatting>
  <conditionalFormatting sqref="H28:H31">
    <cfRule type="expression" dxfId="124" priority="33">
      <formula>$H$27=0</formula>
    </cfRule>
  </conditionalFormatting>
  <conditionalFormatting sqref="H33:H36">
    <cfRule type="expression" dxfId="123" priority="26">
      <formula>$H$32=0</formula>
    </cfRule>
  </conditionalFormatting>
  <conditionalFormatting sqref="H38:H41">
    <cfRule type="expression" dxfId="122" priority="19">
      <formula>$H$37=0</formula>
    </cfRule>
  </conditionalFormatting>
  <conditionalFormatting sqref="H43:H46">
    <cfRule type="expression" dxfId="121" priority="12">
      <formula>$H$42=0</formula>
    </cfRule>
  </conditionalFormatting>
  <conditionalFormatting sqref="H48:H51">
    <cfRule type="expression" dxfId="120" priority="5">
      <formula>$H$47=0</formula>
    </cfRule>
  </conditionalFormatting>
  <conditionalFormatting sqref="I23:I26">
    <cfRule type="expression" dxfId="119" priority="39">
      <formula>$I$22=0</formula>
    </cfRule>
  </conditionalFormatting>
  <conditionalFormatting sqref="I28:I31">
    <cfRule type="expression" dxfId="118" priority="32">
      <formula>$I$27=0</formula>
    </cfRule>
  </conditionalFormatting>
  <conditionalFormatting sqref="I33:I36">
    <cfRule type="expression" dxfId="117" priority="25">
      <formula>$I$32=0</formula>
    </cfRule>
  </conditionalFormatting>
  <conditionalFormatting sqref="I38:I41">
    <cfRule type="expression" dxfId="116" priority="18">
      <formula>$I$37=0</formula>
    </cfRule>
  </conditionalFormatting>
  <conditionalFormatting sqref="I43:I46">
    <cfRule type="expression" dxfId="115" priority="11">
      <formula>$I$42=0</formula>
    </cfRule>
  </conditionalFormatting>
  <conditionalFormatting sqref="I48:I51">
    <cfRule type="expression" dxfId="114" priority="4">
      <formula>$I$47=0</formula>
    </cfRule>
  </conditionalFormatting>
  <conditionalFormatting sqref="J23:J26">
    <cfRule type="expression" dxfId="113" priority="38">
      <formula>$J$22=0</formula>
    </cfRule>
  </conditionalFormatting>
  <conditionalFormatting sqref="J28:J31">
    <cfRule type="expression" dxfId="112" priority="31">
      <formula>$J$27=0</formula>
    </cfRule>
  </conditionalFormatting>
  <conditionalFormatting sqref="J33:J36">
    <cfRule type="expression" dxfId="111" priority="24">
      <formula>$J$32=0</formula>
    </cfRule>
  </conditionalFormatting>
  <conditionalFormatting sqref="J38:J41">
    <cfRule type="expression" dxfId="110" priority="17">
      <formula>$J$37=0</formula>
    </cfRule>
  </conditionalFormatting>
  <conditionalFormatting sqref="J43:J46">
    <cfRule type="expression" dxfId="109" priority="10">
      <formula>$J$42=0</formula>
    </cfRule>
  </conditionalFormatting>
  <conditionalFormatting sqref="J48:J51">
    <cfRule type="expression" dxfId="108" priority="3">
      <formula>$J$47=0</formula>
    </cfRule>
  </conditionalFormatting>
  <conditionalFormatting sqref="K23:K26">
    <cfRule type="expression" dxfId="107" priority="37">
      <formula>$K$22=0</formula>
    </cfRule>
  </conditionalFormatting>
  <conditionalFormatting sqref="K28:K31">
    <cfRule type="expression" dxfId="106" priority="30">
      <formula>$K$27=0</formula>
    </cfRule>
  </conditionalFormatting>
  <conditionalFormatting sqref="K33:K36">
    <cfRule type="expression" dxfId="105" priority="23">
      <formula>$K$32=0</formula>
    </cfRule>
  </conditionalFormatting>
  <conditionalFormatting sqref="K38:K41">
    <cfRule type="expression" dxfId="104" priority="16">
      <formula>$K$37=0</formula>
    </cfRule>
  </conditionalFormatting>
  <conditionalFormatting sqref="K43:K46">
    <cfRule type="expression" dxfId="103" priority="9">
      <formula>$K$42=0</formula>
    </cfRule>
  </conditionalFormatting>
  <conditionalFormatting sqref="K48:K51">
    <cfRule type="expression" dxfId="102" priority="2">
      <formula>$K$47=0</formula>
    </cfRule>
  </conditionalFormatting>
  <conditionalFormatting sqref="L23:L26">
    <cfRule type="expression" dxfId="101" priority="36">
      <formula>$L$22=0</formula>
    </cfRule>
  </conditionalFormatting>
  <conditionalFormatting sqref="L28:L31">
    <cfRule type="expression" dxfId="100" priority="29">
      <formula>$L$27=0</formula>
    </cfRule>
  </conditionalFormatting>
  <conditionalFormatting sqref="L33:L36">
    <cfRule type="expression" dxfId="99" priority="22">
      <formula>$L$32=0</formula>
    </cfRule>
  </conditionalFormatting>
  <conditionalFormatting sqref="L38:L41">
    <cfRule type="expression" dxfId="98" priority="15">
      <formula>$L$37=0</formula>
    </cfRule>
  </conditionalFormatting>
  <conditionalFormatting sqref="L43:L46">
    <cfRule type="expression" dxfId="97" priority="8">
      <formula>$L$42=0</formula>
    </cfRule>
  </conditionalFormatting>
  <conditionalFormatting sqref="L48:L51">
    <cfRule type="expression" dxfId="96" priority="1">
      <formula>$L$47=0</formula>
    </cfRule>
  </conditionalFormatting>
  <hyperlinks>
    <hyperlink ref="A1" location="'Paso 3 - Análisis'!A1" display="Volver" xr:uid="{9E3613CA-4EA9-4E0B-862C-9821C5E5A38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AE4F2164-AAF1-42E2-9815-1B895C44A3E5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DED7098E-4BE7-4B7F-A438-10A8CF289D7D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60F51-C953-4D8B-BF52-E2A15DE5F44B}">
  <sheetPr>
    <pageSetUpPr fitToPage="1"/>
  </sheetPr>
  <dimension ref="A1:BQ51"/>
  <sheetViews>
    <sheetView showGridLines="0" topLeftCell="A3" zoomScaleNormal="100" workbookViewId="0">
      <selection activeCell="C15" sqref="C15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11</v>
      </c>
      <c r="C1" s="99">
        <f>+VLOOKUP(B1,'Combos y tablas auxiliares'!G:I,2,FALSE)</f>
        <v>45597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Noviembre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Noviembre</v>
      </c>
      <c r="X18" s="92">
        <f>+DAY(EOMONTH(C1,0))</f>
        <v>30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Noviembre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0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0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0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1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2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3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4</v>
      </c>
      <c r="G27" s="125" cm="1">
        <f t="array" ref="G27">+DAY(VLOOKUP(WEEKNUM($C$1+7,2)&amp;YEAR($C$1+7),DATA_DATE!$A:$H,COLUMN(DATA_DATE!C:C),FALSE))</f>
        <v>5</v>
      </c>
      <c r="H27" s="125" cm="1">
        <f t="array" ref="H27">+DAY(VLOOKUP(WEEKNUM($C$1+7,2)&amp;YEAR($C$1+7),DATA_DATE!$A:$H,COLUMN(DATA_DATE!D:D),FALSE))</f>
        <v>6</v>
      </c>
      <c r="I27" s="125" cm="1">
        <f t="array" ref="I27">+DAY(VLOOKUP(WEEKNUM($C$1+7,2)&amp;YEAR($C$1+7),DATA_DATE!$A:$H,COLUMN(DATA_DATE!E:E),FALSE))</f>
        <v>7</v>
      </c>
      <c r="J27" s="125" cm="1">
        <f t="array" ref="J27">+DAY(VLOOKUP(WEEKNUM($C$1+7,2)&amp;YEAR($C$1+7),DATA_DATE!$A:$H,COLUMN(DATA_DATE!F:F),FALSE))</f>
        <v>8</v>
      </c>
      <c r="K27" s="125" cm="1">
        <f t="array" ref="K27">+DAY(VLOOKUP(WEEKNUM($C$1+7,2)&amp;YEAR($C$1+7),DATA_DATE!$A:$H,COLUMN(DATA_DATE!G:G),FALSE))</f>
        <v>9</v>
      </c>
      <c r="L27" s="125" cm="1">
        <f t="array" ref="L27">+DAY(VLOOKUP(WEEKNUM($C$1+7,2)&amp;YEAR($C$1+7),DATA_DATE!$A:$H,COLUMN(DATA_DATE!H:H),FALSE))</f>
        <v>10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11</v>
      </c>
      <c r="G32" s="125" cm="1">
        <f t="array" ref="G32">+DAY(VLOOKUP(WEEKNUM($C$1+14,2)&amp;YEAR($C$1+14),DATA_DATE!$A:$H,COLUMN(DATA_DATE!C:C),FALSE))</f>
        <v>12</v>
      </c>
      <c r="H32" s="125" cm="1">
        <f t="array" ref="H32">+DAY(VLOOKUP(WEEKNUM($C$1+14,2)&amp;YEAR($C$1+14),DATA_DATE!$A:$H,COLUMN(DATA_DATE!D:D),FALSE))</f>
        <v>13</v>
      </c>
      <c r="I32" s="125" cm="1">
        <f t="array" ref="I32">+DAY(VLOOKUP(WEEKNUM($C$1+14,2)&amp;YEAR($C$1+14),DATA_DATE!$A:$H,COLUMN(DATA_DATE!E:E),FALSE))</f>
        <v>14</v>
      </c>
      <c r="J32" s="125" cm="1">
        <f t="array" ref="J32">+DAY(VLOOKUP(WEEKNUM($C$1+14,2)&amp;YEAR($C$1+14),DATA_DATE!$A:$H,COLUMN(DATA_DATE!F:F),FALSE))</f>
        <v>15</v>
      </c>
      <c r="K32" s="125" cm="1">
        <f t="array" ref="K32">+DAY(VLOOKUP(WEEKNUM($C$1+14,2)&amp;YEAR($C$1+14),DATA_DATE!$A:$H,COLUMN(DATA_DATE!G:G),FALSE))</f>
        <v>16</v>
      </c>
      <c r="L32" s="125" cm="1">
        <f t="array" ref="L32">+DAY(VLOOKUP(WEEKNUM($C$1+14,2)&amp;YEAR($C$1+14),DATA_DATE!$A:$H,COLUMN(DATA_DATE!H:H),FALSE))</f>
        <v>17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18</v>
      </c>
      <c r="G37" s="125" cm="1">
        <f t="array" ref="G37">+DAY(VLOOKUP(WEEKNUM($C$1+21,2)&amp;YEAR($C$1+21),DATA_DATE!$A:$H,COLUMN(DATA_DATE!C:C),FALSE))</f>
        <v>19</v>
      </c>
      <c r="H37" s="125" cm="1">
        <f t="array" ref="H37">+DAY(VLOOKUP(WEEKNUM($C$1+21,2)&amp;YEAR($C$1+21),DATA_DATE!$A:$H,COLUMN(DATA_DATE!D:D),FALSE))</f>
        <v>20</v>
      </c>
      <c r="I37" s="125" cm="1">
        <f t="array" ref="I37">+DAY(VLOOKUP(WEEKNUM($C$1+21,2)&amp;YEAR($C$1+21),DATA_DATE!$A:$H,COLUMN(DATA_DATE!E:E),FALSE))</f>
        <v>21</v>
      </c>
      <c r="J37" s="125" cm="1">
        <f t="array" ref="J37">+DAY(VLOOKUP(WEEKNUM($C$1+21,2)&amp;YEAR($C$1+21),DATA_DATE!$A:$H,COLUMN(DATA_DATE!F:F),FALSE))</f>
        <v>22</v>
      </c>
      <c r="K37" s="125" cm="1">
        <f t="array" ref="K37">+DAY(VLOOKUP(WEEKNUM($C$1+21,2)&amp;YEAR($C$1+21),DATA_DATE!$A:$H,COLUMN(DATA_DATE!G:G),FALSE))</f>
        <v>23</v>
      </c>
      <c r="L37" s="125" cm="1">
        <f t="array" ref="L37">+DAY(VLOOKUP(WEEKNUM($C$1+21,2)&amp;YEAR($C$1+21),DATA_DATE!$A:$H,COLUMN(DATA_DATE!H:H),FALSE))</f>
        <v>24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25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26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27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28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29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30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0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0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Qjm0zioG0v6avCaFOyZ/9tWn3G+AJ7GnIJn7SCmdGtMYmH2/9ODgD8bEajm+a5oiPTHUKGNwIJp/BTzM79GAuQ==" saltValue="vfc2sZNZAmb5RKqyfx7r8g==" spinCount="100000" sheet="1" objects="1" scenarios="1"/>
  <conditionalFormatting sqref="F23:F26">
    <cfRule type="expression" dxfId="95" priority="42">
      <formula>$F$22=0</formula>
    </cfRule>
  </conditionalFormatting>
  <conditionalFormatting sqref="F28:F31">
    <cfRule type="expression" dxfId="94" priority="35">
      <formula>$F$27=0</formula>
    </cfRule>
  </conditionalFormatting>
  <conditionalFormatting sqref="F33:F36">
    <cfRule type="expression" dxfId="93" priority="28">
      <formula>$F$32=0</formula>
    </cfRule>
  </conditionalFormatting>
  <conditionalFormatting sqref="F38:F41">
    <cfRule type="expression" dxfId="92" priority="21">
      <formula>$F$37=0</formula>
    </cfRule>
  </conditionalFormatting>
  <conditionalFormatting sqref="F43:F46">
    <cfRule type="expression" dxfId="91" priority="14">
      <formula>$F$42=0</formula>
    </cfRule>
  </conditionalFormatting>
  <conditionalFormatting sqref="F48:F51">
    <cfRule type="expression" dxfId="90" priority="7">
      <formula>$F$47=0</formula>
    </cfRule>
  </conditionalFormatting>
  <conditionalFormatting sqref="F22:L22">
    <cfRule type="cellIs" dxfId="89" priority="48" operator="equal">
      <formula>0</formula>
    </cfRule>
  </conditionalFormatting>
  <conditionalFormatting sqref="F27:L27">
    <cfRule type="cellIs" dxfId="88" priority="47" operator="equal">
      <formula>0</formula>
    </cfRule>
  </conditionalFormatting>
  <conditionalFormatting sqref="F32:L32">
    <cfRule type="cellIs" dxfId="87" priority="46" operator="equal">
      <formula>0</formula>
    </cfRule>
  </conditionalFormatting>
  <conditionalFormatting sqref="F37:L37">
    <cfRule type="cellIs" dxfId="86" priority="45" operator="equal">
      <formula>0</formula>
    </cfRule>
  </conditionalFormatting>
  <conditionalFormatting sqref="F42:L42">
    <cfRule type="cellIs" dxfId="85" priority="44" operator="equal">
      <formula>0</formula>
    </cfRule>
  </conditionalFormatting>
  <conditionalFormatting sqref="F47:L47">
    <cfRule type="cellIs" dxfId="84" priority="43" operator="equal">
      <formula>0</formula>
    </cfRule>
  </conditionalFormatting>
  <conditionalFormatting sqref="G23:G26">
    <cfRule type="expression" dxfId="83" priority="41">
      <formula>$G$22=0</formula>
    </cfRule>
  </conditionalFormatting>
  <conditionalFormatting sqref="G28:G31">
    <cfRule type="expression" dxfId="82" priority="34">
      <formula>$G$27=0</formula>
    </cfRule>
  </conditionalFormatting>
  <conditionalFormatting sqref="G33:G36">
    <cfRule type="expression" dxfId="81" priority="27">
      <formula>$G$32=0</formula>
    </cfRule>
  </conditionalFormatting>
  <conditionalFormatting sqref="G38:G41">
    <cfRule type="expression" dxfId="80" priority="20">
      <formula>$G$37=0</formula>
    </cfRule>
  </conditionalFormatting>
  <conditionalFormatting sqref="G43:G46">
    <cfRule type="expression" dxfId="79" priority="13">
      <formula>$G$42=0</formula>
    </cfRule>
  </conditionalFormatting>
  <conditionalFormatting sqref="G48:G51">
    <cfRule type="expression" dxfId="78" priority="6">
      <formula>$G$47=0</formula>
    </cfRule>
  </conditionalFormatting>
  <conditionalFormatting sqref="H23:H26">
    <cfRule type="expression" dxfId="77" priority="40">
      <formula>$H$22=0</formula>
    </cfRule>
  </conditionalFormatting>
  <conditionalFormatting sqref="H28:H31">
    <cfRule type="expression" dxfId="76" priority="33">
      <formula>$H$27=0</formula>
    </cfRule>
  </conditionalFormatting>
  <conditionalFormatting sqref="H33:H36">
    <cfRule type="expression" dxfId="75" priority="26">
      <formula>$H$32=0</formula>
    </cfRule>
  </conditionalFormatting>
  <conditionalFormatting sqref="H38:H41">
    <cfRule type="expression" dxfId="74" priority="19">
      <formula>$H$37=0</formula>
    </cfRule>
  </conditionalFormatting>
  <conditionalFormatting sqref="H43:H46">
    <cfRule type="expression" dxfId="73" priority="12">
      <formula>$H$42=0</formula>
    </cfRule>
  </conditionalFormatting>
  <conditionalFormatting sqref="H48:H51">
    <cfRule type="expression" dxfId="72" priority="5">
      <formula>$H$47=0</formula>
    </cfRule>
  </conditionalFormatting>
  <conditionalFormatting sqref="I23:I26">
    <cfRule type="expression" dxfId="71" priority="39">
      <formula>$I$22=0</formula>
    </cfRule>
  </conditionalFormatting>
  <conditionalFormatting sqref="I28:I31">
    <cfRule type="expression" dxfId="70" priority="32">
      <formula>$I$27=0</formula>
    </cfRule>
  </conditionalFormatting>
  <conditionalFormatting sqref="I33:I36">
    <cfRule type="expression" dxfId="69" priority="25">
      <formula>$I$32=0</formula>
    </cfRule>
  </conditionalFormatting>
  <conditionalFormatting sqref="I38:I41">
    <cfRule type="expression" dxfId="68" priority="18">
      <formula>$I$37=0</formula>
    </cfRule>
  </conditionalFormatting>
  <conditionalFormatting sqref="I43:I46">
    <cfRule type="expression" dxfId="67" priority="11">
      <formula>$I$42=0</formula>
    </cfRule>
  </conditionalFormatting>
  <conditionalFormatting sqref="I48:I51">
    <cfRule type="expression" dxfId="66" priority="4">
      <formula>$I$47=0</formula>
    </cfRule>
  </conditionalFormatting>
  <conditionalFormatting sqref="J23:J26">
    <cfRule type="expression" dxfId="65" priority="38">
      <formula>$J$22=0</formula>
    </cfRule>
  </conditionalFormatting>
  <conditionalFormatting sqref="J28:J31">
    <cfRule type="expression" dxfId="64" priority="31">
      <formula>$J$27=0</formula>
    </cfRule>
  </conditionalFormatting>
  <conditionalFormatting sqref="J33:J36">
    <cfRule type="expression" dxfId="63" priority="24">
      <formula>$J$32=0</formula>
    </cfRule>
  </conditionalFormatting>
  <conditionalFormatting sqref="J38:J41">
    <cfRule type="expression" dxfId="62" priority="17">
      <formula>$J$37=0</formula>
    </cfRule>
  </conditionalFormatting>
  <conditionalFormatting sqref="J43:J46">
    <cfRule type="expression" dxfId="61" priority="10">
      <formula>$J$42=0</formula>
    </cfRule>
  </conditionalFormatting>
  <conditionalFormatting sqref="J48:J51">
    <cfRule type="expression" dxfId="60" priority="3">
      <formula>$J$47=0</formula>
    </cfRule>
  </conditionalFormatting>
  <conditionalFormatting sqref="K23:K26">
    <cfRule type="expression" dxfId="59" priority="37">
      <formula>$K$22=0</formula>
    </cfRule>
  </conditionalFormatting>
  <conditionalFormatting sqref="K28:K31">
    <cfRule type="expression" dxfId="58" priority="30">
      <formula>$K$27=0</formula>
    </cfRule>
  </conditionalFormatting>
  <conditionalFormatting sqref="K33:K36">
    <cfRule type="expression" dxfId="57" priority="23">
      <formula>$K$32=0</formula>
    </cfRule>
  </conditionalFormatting>
  <conditionalFormatting sqref="K38:K41">
    <cfRule type="expression" dxfId="56" priority="16">
      <formula>$K$37=0</formula>
    </cfRule>
  </conditionalFormatting>
  <conditionalFormatting sqref="K43:K46">
    <cfRule type="expression" dxfId="55" priority="9">
      <formula>$K$42=0</formula>
    </cfRule>
  </conditionalFormatting>
  <conditionalFormatting sqref="K48:K51">
    <cfRule type="expression" dxfId="54" priority="2">
      <formula>$K$47=0</formula>
    </cfRule>
  </conditionalFormatting>
  <conditionalFormatting sqref="L23:L26">
    <cfRule type="expression" dxfId="53" priority="36">
      <formula>$L$22=0</formula>
    </cfRule>
  </conditionalFormatting>
  <conditionalFormatting sqref="L28:L31">
    <cfRule type="expression" dxfId="52" priority="29">
      <formula>$L$27=0</formula>
    </cfRule>
  </conditionalFormatting>
  <conditionalFormatting sqref="L33:L36">
    <cfRule type="expression" dxfId="51" priority="22">
      <formula>$L$32=0</formula>
    </cfRule>
  </conditionalFormatting>
  <conditionalFormatting sqref="L38:L41">
    <cfRule type="expression" dxfId="50" priority="15">
      <formula>$L$37=0</formula>
    </cfRule>
  </conditionalFormatting>
  <conditionalFormatting sqref="L43:L46">
    <cfRule type="expression" dxfId="49" priority="8">
      <formula>$L$42=0</formula>
    </cfRule>
  </conditionalFormatting>
  <conditionalFormatting sqref="L48:L51">
    <cfRule type="expression" dxfId="48" priority="1">
      <formula>$L$47=0</formula>
    </cfRule>
  </conditionalFormatting>
  <hyperlinks>
    <hyperlink ref="A1" location="'Paso 3 - Análisis'!A1" display="Volver" xr:uid="{93548BCE-35BB-4379-8D36-DB19D97B067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E8496D7A-CE29-4701-845B-9D81B7C047B5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7DF2EB77-E316-4363-874A-16E9CF59245E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6E97-B5F6-4EED-85A5-8E1D611BB949}">
  <sheetPr>
    <pageSetUpPr fitToPage="1"/>
  </sheetPr>
  <dimension ref="A1:BQ51"/>
  <sheetViews>
    <sheetView showGridLines="0" zoomScaleNormal="100" workbookViewId="0"/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4" max="4" width="11" bestFit="1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12</v>
      </c>
      <c r="C1" s="99">
        <f>+VLOOKUP(B1,'Combos y tablas auxiliares'!G:I,2,FALSE)</f>
        <v>45627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Diciembre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Diciembre</v>
      </c>
      <c r="X18" s="92">
        <f>+DAY(EOMONTH(C1,0))</f>
        <v>31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Diciembre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0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0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0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0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0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1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2</v>
      </c>
      <c r="G27" s="125" cm="1">
        <f t="array" ref="G27">+DAY(VLOOKUP(WEEKNUM($C$1+7,2)&amp;YEAR($C$1+7),DATA_DATE!$A:$H,COLUMN(DATA_DATE!C:C),FALSE))</f>
        <v>3</v>
      </c>
      <c r="H27" s="125" cm="1">
        <f t="array" ref="H27">+DAY(VLOOKUP(WEEKNUM($C$1+7,2)&amp;YEAR($C$1+7),DATA_DATE!$A:$H,COLUMN(DATA_DATE!D:D),FALSE))</f>
        <v>4</v>
      </c>
      <c r="I27" s="125" cm="1">
        <f t="array" ref="I27">+DAY(VLOOKUP(WEEKNUM($C$1+7,2)&amp;YEAR($C$1+7),DATA_DATE!$A:$H,COLUMN(DATA_DATE!E:E),FALSE))</f>
        <v>5</v>
      </c>
      <c r="J27" s="125" cm="1">
        <f t="array" ref="J27">+DAY(VLOOKUP(WEEKNUM($C$1+7,2)&amp;YEAR($C$1+7),DATA_DATE!$A:$H,COLUMN(DATA_DATE!F:F),FALSE))</f>
        <v>6</v>
      </c>
      <c r="K27" s="125" cm="1">
        <f t="array" ref="K27">+DAY(VLOOKUP(WEEKNUM($C$1+7,2)&amp;YEAR($C$1+7),DATA_DATE!$A:$H,COLUMN(DATA_DATE!G:G),FALSE))</f>
        <v>7</v>
      </c>
      <c r="L27" s="125" cm="1">
        <f t="array" ref="L27">+DAY(VLOOKUP(WEEKNUM($C$1+7,2)&amp;YEAR($C$1+7),DATA_DATE!$A:$H,COLUMN(DATA_DATE!H:H),FALSE))</f>
        <v>8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9</v>
      </c>
      <c r="G32" s="125" cm="1">
        <f t="array" ref="G32">+DAY(VLOOKUP(WEEKNUM($C$1+14,2)&amp;YEAR($C$1+14),DATA_DATE!$A:$H,COLUMN(DATA_DATE!C:C),FALSE))</f>
        <v>10</v>
      </c>
      <c r="H32" s="125" cm="1">
        <f t="array" ref="H32">+DAY(VLOOKUP(WEEKNUM($C$1+14,2)&amp;YEAR($C$1+14),DATA_DATE!$A:$H,COLUMN(DATA_DATE!D:D),FALSE))</f>
        <v>11</v>
      </c>
      <c r="I32" s="125" cm="1">
        <f t="array" ref="I32">+DAY(VLOOKUP(WEEKNUM($C$1+14,2)&amp;YEAR($C$1+14),DATA_DATE!$A:$H,COLUMN(DATA_DATE!E:E),FALSE))</f>
        <v>12</v>
      </c>
      <c r="J32" s="125" cm="1">
        <f t="array" ref="J32">+DAY(VLOOKUP(WEEKNUM($C$1+14,2)&amp;YEAR($C$1+14),DATA_DATE!$A:$H,COLUMN(DATA_DATE!F:F),FALSE))</f>
        <v>13</v>
      </c>
      <c r="K32" s="125" cm="1">
        <f t="array" ref="K32">+DAY(VLOOKUP(WEEKNUM($C$1+14,2)&amp;YEAR($C$1+14),DATA_DATE!$A:$H,COLUMN(DATA_DATE!G:G),FALSE))</f>
        <v>14</v>
      </c>
      <c r="L32" s="125" cm="1">
        <f t="array" ref="L32">+DAY(VLOOKUP(WEEKNUM($C$1+14,2)&amp;YEAR($C$1+14),DATA_DATE!$A:$H,COLUMN(DATA_DATE!H:H),FALSE))</f>
        <v>15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16</v>
      </c>
      <c r="G37" s="125" cm="1">
        <f t="array" ref="G37">+DAY(VLOOKUP(WEEKNUM($C$1+21,2)&amp;YEAR($C$1+21),DATA_DATE!$A:$H,COLUMN(DATA_DATE!C:C),FALSE))</f>
        <v>17</v>
      </c>
      <c r="H37" s="125" cm="1">
        <f t="array" ref="H37">+DAY(VLOOKUP(WEEKNUM($C$1+21,2)&amp;YEAR($C$1+21),DATA_DATE!$A:$H,COLUMN(DATA_DATE!D:D),FALSE))</f>
        <v>18</v>
      </c>
      <c r="I37" s="125" cm="1">
        <f t="array" ref="I37">+DAY(VLOOKUP(WEEKNUM($C$1+21,2)&amp;YEAR($C$1+21),DATA_DATE!$A:$H,COLUMN(DATA_DATE!E:E),FALSE))</f>
        <v>19</v>
      </c>
      <c r="J37" s="125" cm="1">
        <f t="array" ref="J37">+DAY(VLOOKUP(WEEKNUM($C$1+21,2)&amp;YEAR($C$1+21),DATA_DATE!$A:$H,COLUMN(DATA_DATE!F:F),FALSE))</f>
        <v>20</v>
      </c>
      <c r="K37" s="125" cm="1">
        <f t="array" ref="K37">+DAY(VLOOKUP(WEEKNUM($C$1+21,2)&amp;YEAR($C$1+21),DATA_DATE!$A:$H,COLUMN(DATA_DATE!G:G),FALSE))</f>
        <v>21</v>
      </c>
      <c r="L37" s="125" cm="1">
        <f t="array" ref="L37">+DAY(VLOOKUP(WEEKNUM($C$1+21,2)&amp;YEAR($C$1+21),DATA_DATE!$A:$H,COLUMN(DATA_DATE!H:H),FALSE))</f>
        <v>22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23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24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25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26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27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28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29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30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31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31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uTeY51CoOYouJ9vzaftRmycNGGMYqBgDQXJV8k6meDuOT4PwA5hReRj4WL6vIS0Sg1TYH4nbdDLWI4kvbKYClA==" saltValue="heSv6Zthnt6Fa8WZMG6YWg==" spinCount="100000" sheet="1" objects="1" scenarios="1"/>
  <conditionalFormatting sqref="F23:F26">
    <cfRule type="expression" dxfId="47" priority="42">
      <formula>$F$22=0</formula>
    </cfRule>
  </conditionalFormatting>
  <conditionalFormatting sqref="F28:F31">
    <cfRule type="expression" dxfId="46" priority="35">
      <formula>$F$27=0</formula>
    </cfRule>
  </conditionalFormatting>
  <conditionalFormatting sqref="F33:F36">
    <cfRule type="expression" dxfId="45" priority="28">
      <formula>$F$32=0</formula>
    </cfRule>
  </conditionalFormatting>
  <conditionalFormatting sqref="F38:F41">
    <cfRule type="expression" dxfId="44" priority="21">
      <formula>$F$37=0</formula>
    </cfRule>
  </conditionalFormatting>
  <conditionalFormatting sqref="F43:F46">
    <cfRule type="expression" dxfId="43" priority="14">
      <formula>$F$42=0</formula>
    </cfRule>
  </conditionalFormatting>
  <conditionalFormatting sqref="F48:F51">
    <cfRule type="expression" dxfId="42" priority="7">
      <formula>$F$47=0</formula>
    </cfRule>
  </conditionalFormatting>
  <conditionalFormatting sqref="F22:L22">
    <cfRule type="cellIs" dxfId="41" priority="48" operator="equal">
      <formula>0</formula>
    </cfRule>
  </conditionalFormatting>
  <conditionalFormatting sqref="F27:L27">
    <cfRule type="cellIs" dxfId="40" priority="47" operator="equal">
      <formula>0</formula>
    </cfRule>
  </conditionalFormatting>
  <conditionalFormatting sqref="F32:L32">
    <cfRule type="cellIs" dxfId="39" priority="46" operator="equal">
      <formula>0</formula>
    </cfRule>
  </conditionalFormatting>
  <conditionalFormatting sqref="F37:L37">
    <cfRule type="cellIs" dxfId="38" priority="45" operator="equal">
      <formula>0</formula>
    </cfRule>
  </conditionalFormatting>
  <conditionalFormatting sqref="F42:L42">
    <cfRule type="cellIs" dxfId="37" priority="44" operator="equal">
      <formula>0</formula>
    </cfRule>
  </conditionalFormatting>
  <conditionalFormatting sqref="F47:L47">
    <cfRule type="cellIs" dxfId="36" priority="43" operator="equal">
      <formula>0</formula>
    </cfRule>
  </conditionalFormatting>
  <conditionalFormatting sqref="G23:G26">
    <cfRule type="expression" dxfId="35" priority="41">
      <formula>$G$22=0</formula>
    </cfRule>
  </conditionalFormatting>
  <conditionalFormatting sqref="G28:G31">
    <cfRule type="expression" dxfId="34" priority="34">
      <formula>$G$27=0</formula>
    </cfRule>
  </conditionalFormatting>
  <conditionalFormatting sqref="G33:G36">
    <cfRule type="expression" dxfId="33" priority="27">
      <formula>$G$32=0</formula>
    </cfRule>
  </conditionalFormatting>
  <conditionalFormatting sqref="G38:G41">
    <cfRule type="expression" dxfId="32" priority="20">
      <formula>$G$37=0</formula>
    </cfRule>
  </conditionalFormatting>
  <conditionalFormatting sqref="G43:G46">
    <cfRule type="expression" dxfId="31" priority="13">
      <formula>$G$42=0</formula>
    </cfRule>
  </conditionalFormatting>
  <conditionalFormatting sqref="G48:G51">
    <cfRule type="expression" dxfId="30" priority="6">
      <formula>$G$47=0</formula>
    </cfRule>
  </conditionalFormatting>
  <conditionalFormatting sqref="H23:H26">
    <cfRule type="expression" dxfId="29" priority="40">
      <formula>$H$22=0</formula>
    </cfRule>
  </conditionalFormatting>
  <conditionalFormatting sqref="H28:H31">
    <cfRule type="expression" dxfId="28" priority="33">
      <formula>$H$27=0</formula>
    </cfRule>
  </conditionalFormatting>
  <conditionalFormatting sqref="H33:H36">
    <cfRule type="expression" dxfId="27" priority="26">
      <formula>$H$32=0</formula>
    </cfRule>
  </conditionalFormatting>
  <conditionalFormatting sqref="H38:H41">
    <cfRule type="expression" dxfId="26" priority="19">
      <formula>$H$37=0</formula>
    </cfRule>
  </conditionalFormatting>
  <conditionalFormatting sqref="H43:H46">
    <cfRule type="expression" dxfId="25" priority="12">
      <formula>$H$42=0</formula>
    </cfRule>
  </conditionalFormatting>
  <conditionalFormatting sqref="H48:H51">
    <cfRule type="expression" dxfId="24" priority="5">
      <formula>$H$47=0</formula>
    </cfRule>
  </conditionalFormatting>
  <conditionalFormatting sqref="I23:I26">
    <cfRule type="expression" dxfId="23" priority="39">
      <formula>$I$22=0</formula>
    </cfRule>
  </conditionalFormatting>
  <conditionalFormatting sqref="I28:I31">
    <cfRule type="expression" dxfId="22" priority="32">
      <formula>$I$27=0</formula>
    </cfRule>
  </conditionalFormatting>
  <conditionalFormatting sqref="I33:I36">
    <cfRule type="expression" dxfId="21" priority="25">
      <formula>$I$32=0</formula>
    </cfRule>
  </conditionalFormatting>
  <conditionalFormatting sqref="I38:I41">
    <cfRule type="expression" dxfId="20" priority="18">
      <formula>$I$37=0</formula>
    </cfRule>
  </conditionalFormatting>
  <conditionalFormatting sqref="I43:I46">
    <cfRule type="expression" dxfId="19" priority="11">
      <formula>$I$42=0</formula>
    </cfRule>
  </conditionalFormatting>
  <conditionalFormatting sqref="I48:I51">
    <cfRule type="expression" dxfId="18" priority="4">
      <formula>$I$47=0</formula>
    </cfRule>
  </conditionalFormatting>
  <conditionalFormatting sqref="J23:J26">
    <cfRule type="expression" dxfId="17" priority="38">
      <formula>$J$22=0</formula>
    </cfRule>
  </conditionalFormatting>
  <conditionalFormatting sqref="J28:J31">
    <cfRule type="expression" dxfId="16" priority="31">
      <formula>$J$27=0</formula>
    </cfRule>
  </conditionalFormatting>
  <conditionalFormatting sqref="J33:J36">
    <cfRule type="expression" dxfId="15" priority="24">
      <formula>$J$32=0</formula>
    </cfRule>
  </conditionalFormatting>
  <conditionalFormatting sqref="J38:J41">
    <cfRule type="expression" dxfId="14" priority="17">
      <formula>$J$37=0</formula>
    </cfRule>
  </conditionalFormatting>
  <conditionalFormatting sqref="J43:J46">
    <cfRule type="expression" dxfId="13" priority="10">
      <formula>$J$42=0</formula>
    </cfRule>
  </conditionalFormatting>
  <conditionalFormatting sqref="J48:J51">
    <cfRule type="expression" dxfId="12" priority="3">
      <formula>$J$47=0</formula>
    </cfRule>
  </conditionalFormatting>
  <conditionalFormatting sqref="K23:K26">
    <cfRule type="expression" dxfId="11" priority="37">
      <formula>$K$22=0</formula>
    </cfRule>
  </conditionalFormatting>
  <conditionalFormatting sqref="K28:K31">
    <cfRule type="expression" dxfId="10" priority="30">
      <formula>$K$27=0</formula>
    </cfRule>
  </conditionalFormatting>
  <conditionalFormatting sqref="K33:K36">
    <cfRule type="expression" dxfId="9" priority="23">
      <formula>$K$32=0</formula>
    </cfRule>
  </conditionalFormatting>
  <conditionalFormatting sqref="K38:K41">
    <cfRule type="expression" dxfId="8" priority="16">
      <formula>$K$37=0</formula>
    </cfRule>
  </conditionalFormatting>
  <conditionalFormatting sqref="K43:K46">
    <cfRule type="expression" dxfId="7" priority="9">
      <formula>$K$42=0</formula>
    </cfRule>
  </conditionalFormatting>
  <conditionalFormatting sqref="K48:K51">
    <cfRule type="expression" dxfId="6" priority="2">
      <formula>$K$47=0</formula>
    </cfRule>
  </conditionalFormatting>
  <conditionalFormatting sqref="L23:L26">
    <cfRule type="expression" dxfId="5" priority="36">
      <formula>$L$22=0</formula>
    </cfRule>
  </conditionalFormatting>
  <conditionalFormatting sqref="L28:L31">
    <cfRule type="expression" dxfId="4" priority="29">
      <formula>$L$27=0</formula>
    </cfRule>
  </conditionalFormatting>
  <conditionalFormatting sqref="L33:L36">
    <cfRule type="expression" dxfId="3" priority="22">
      <formula>$L$32=0</formula>
    </cfRule>
  </conditionalFormatting>
  <conditionalFormatting sqref="L38:L41">
    <cfRule type="expression" dxfId="2" priority="15">
      <formula>$L$37=0</formula>
    </cfRule>
  </conditionalFormatting>
  <conditionalFormatting sqref="L43:L46">
    <cfRule type="expression" dxfId="1" priority="8">
      <formula>$L$42=0</formula>
    </cfRule>
  </conditionalFormatting>
  <conditionalFormatting sqref="L48:L51">
    <cfRule type="expression" dxfId="0" priority="1">
      <formula>$L$47=0</formula>
    </cfRule>
  </conditionalFormatting>
  <hyperlinks>
    <hyperlink ref="A1" location="'Paso 3 - Análisis'!A1" display="Volver" xr:uid="{DCC6543B-866D-4681-8F68-0C379A2F259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CCC67BC2-9C0A-4A6E-AD53-C2B0CEE6A1E8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8B254816-8761-49CA-B53C-F8CBD37FF19A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38781-9D51-4782-9958-3ACFA9C9C8F2}">
  <dimension ref="A1:AJ367"/>
  <sheetViews>
    <sheetView workbookViewId="0">
      <pane ySplit="1" topLeftCell="A2" activePane="bottomLeft" state="frozen"/>
      <selection pane="bottomLeft"/>
    </sheetView>
  </sheetViews>
  <sheetFormatPr baseColWidth="10" defaultColWidth="10.7109375" defaultRowHeight="15" x14ac:dyDescent="0.25"/>
  <cols>
    <col min="1" max="11" width="11.42578125" customWidth="1"/>
    <col min="18" max="18" width="13.42578125" bestFit="1" customWidth="1"/>
    <col min="22" max="25" width="16.140625" bestFit="1" customWidth="1"/>
    <col min="26" max="26" width="21" bestFit="1" customWidth="1"/>
  </cols>
  <sheetData>
    <row r="1" spans="1:36" x14ac:dyDescent="0.25">
      <c r="A1" t="s">
        <v>83</v>
      </c>
      <c r="B1" t="s">
        <v>84</v>
      </c>
      <c r="C1" t="s">
        <v>85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O1" t="s">
        <v>83</v>
      </c>
      <c r="P1" t="s">
        <v>84</v>
      </c>
      <c r="Q1" t="s">
        <v>94</v>
      </c>
      <c r="R1" t="s">
        <v>95</v>
      </c>
      <c r="S1" t="s">
        <v>88</v>
      </c>
      <c r="T1" t="s">
        <v>93</v>
      </c>
      <c r="U1" t="s">
        <v>96</v>
      </c>
      <c r="V1" t="s">
        <v>97</v>
      </c>
      <c r="W1" t="s">
        <v>98</v>
      </c>
      <c r="X1" t="s">
        <v>97</v>
      </c>
      <c r="Y1" t="s">
        <v>98</v>
      </c>
      <c r="Z1" t="s">
        <v>99</v>
      </c>
    </row>
    <row r="2" spans="1:36" x14ac:dyDescent="0.25">
      <c r="A2" t="s">
        <v>16</v>
      </c>
      <c r="B2" t="s">
        <v>32</v>
      </c>
      <c r="C2">
        <f>+'Paso 1 - Ingresos Fijos'!B12</f>
        <v>0</v>
      </c>
      <c r="D2">
        <f>+'Paso 1 - Ingresos Fijos'!C12</f>
        <v>0</v>
      </c>
      <c r="E2" t="str">
        <f>+A2&amp;D2</f>
        <v>Enero0</v>
      </c>
      <c r="F2" s="19">
        <f>+'Paso 1 - Ingresos Fijos'!D12</f>
        <v>0</v>
      </c>
      <c r="G2" t="s">
        <v>33</v>
      </c>
      <c r="H2">
        <f>+'Paso 2 - Gastos Fijos'!F12</f>
        <v>0</v>
      </c>
      <c r="I2">
        <f>+'Paso 2 - Gastos Fijos'!C12</f>
        <v>0</v>
      </c>
      <c r="J2" t="str">
        <f>+A2&amp;I2</f>
        <v>Enero0</v>
      </c>
      <c r="K2" s="8">
        <f>+'Paso 2 - Gastos Fijos'!D12</f>
        <v>0</v>
      </c>
      <c r="O2" t="s">
        <v>16</v>
      </c>
      <c r="P2" t="s">
        <v>32</v>
      </c>
      <c r="Q2">
        <v>1</v>
      </c>
      <c r="R2" t="str">
        <f>+O2&amp;Q2</f>
        <v>Enero1</v>
      </c>
      <c r="S2" s="19">
        <f>+SUMIF(E:E,R2,F:F)</f>
        <v>0</v>
      </c>
      <c r="T2" s="19">
        <f>+SUMIF(J:J,R2,K:K)</f>
        <v>0</v>
      </c>
      <c r="U2" s="19">
        <f>+S2-T2</f>
        <v>0</v>
      </c>
      <c r="V2" s="19">
        <f>+(1-VLOOKUP(O2,'Paso 3 - Análisis'!$O$11:$P$22,2,FALSE))*SUMIF(O:O,O2,U:U)/VLOOKUP(O2,'Paso 3 - Análisis'!P:Q,2,FALSE)</f>
        <v>0</v>
      </c>
      <c r="W2" s="19">
        <f>+VLOOKUP(O2,'Paso 3 - Análisis'!$O$11:$P$22,2,FALSE)*SUMIF(O:O,O2,U:U)/VLOOKUP(O2,'Paso 3 - Análisis'!P:Q,2,FALSE)</f>
        <v>0</v>
      </c>
      <c r="X2" s="19">
        <f>+IF(O2=O1,V2+X1,V2)</f>
        <v>0</v>
      </c>
      <c r="Y2" s="19">
        <f>+IF(O2=O1,W2+Y1,W2)</f>
        <v>0</v>
      </c>
      <c r="AD2" s="31"/>
      <c r="AE2" s="31"/>
      <c r="AF2" s="31"/>
      <c r="AG2" s="31"/>
      <c r="AH2" s="31"/>
      <c r="AI2" s="31"/>
      <c r="AJ2" s="31"/>
    </row>
    <row r="3" spans="1:36" x14ac:dyDescent="0.25">
      <c r="A3" t="s">
        <v>16</v>
      </c>
      <c r="B3" t="s">
        <v>32</v>
      </c>
      <c r="C3">
        <f>+'Paso 1 - Ingresos Fijos'!B13</f>
        <v>0</v>
      </c>
      <c r="D3">
        <f>+'Paso 1 - Ingresos Fijos'!C13</f>
        <v>0</v>
      </c>
      <c r="E3" t="str">
        <f t="shared" ref="E3:E66" si="0">+A3&amp;D3</f>
        <v>Enero0</v>
      </c>
      <c r="F3" s="19">
        <f>+'Paso 1 - Ingresos Fijos'!D13</f>
        <v>0</v>
      </c>
      <c r="G3" t="s">
        <v>33</v>
      </c>
      <c r="H3">
        <f>+'Paso 2 - Gastos Fijos'!F13</f>
        <v>0</v>
      </c>
      <c r="I3">
        <f>+'Paso 2 - Gastos Fijos'!C13</f>
        <v>0</v>
      </c>
      <c r="J3" t="str">
        <f t="shared" ref="J3:J66" si="1">+A3&amp;I3</f>
        <v>Enero0</v>
      </c>
      <c r="K3" s="8">
        <f>+'Paso 2 - Gastos Fijos'!D13</f>
        <v>0</v>
      </c>
      <c r="O3" t="s">
        <v>16</v>
      </c>
      <c r="P3" t="s">
        <v>32</v>
      </c>
      <c r="Q3">
        <v>2</v>
      </c>
      <c r="R3" t="str">
        <f t="shared" ref="R3:R60" si="2">+O3&amp;Q3</f>
        <v>Enero2</v>
      </c>
      <c r="S3" s="19">
        <f t="shared" ref="S3:S60" si="3">+SUMIF(E:E,R3,F:F)</f>
        <v>0</v>
      </c>
      <c r="T3" s="19">
        <f t="shared" ref="T3:T60" si="4">+SUMIF(J:J,R3,K:K)</f>
        <v>0</v>
      </c>
      <c r="U3" s="19">
        <f t="shared" ref="U3:U60" si="5">+S3-T3</f>
        <v>0</v>
      </c>
      <c r="V3" s="19">
        <f>+(1-VLOOKUP(O3,'Paso 3 - Análisis'!$O$11:$P$22,2,FALSE))*SUMIF(O:O,O3,U:U)/VLOOKUP(O3,'Paso 3 - Análisis'!P:Q,2,FALSE)</f>
        <v>0</v>
      </c>
      <c r="W3" s="19">
        <f>+VLOOKUP(O3,'Paso 3 - Análisis'!$O$11:$P$22,2,FALSE)*SUMIF(O:O,O3,U:U)/VLOOKUP(O3,'Paso 3 - Análisis'!P:Q,2,FALSE)</f>
        <v>0</v>
      </c>
      <c r="X3" s="19">
        <f>+IF(O3=O2,V3+X2,V3)</f>
        <v>0</v>
      </c>
      <c r="Y3" s="19">
        <f t="shared" ref="Y3:Y60" si="6">+IF(O3=O2,W3+Y2,W3)</f>
        <v>0</v>
      </c>
      <c r="AD3" s="31"/>
      <c r="AE3" s="31"/>
      <c r="AF3" s="31"/>
      <c r="AG3" s="31"/>
      <c r="AH3" s="31"/>
      <c r="AI3" s="31"/>
      <c r="AJ3" s="31"/>
    </row>
    <row r="4" spans="1:36" x14ac:dyDescent="0.25">
      <c r="A4" t="s">
        <v>16</v>
      </c>
      <c r="B4" t="s">
        <v>32</v>
      </c>
      <c r="C4">
        <f>+'Paso 1 - Ingresos Fijos'!B14</f>
        <v>0</v>
      </c>
      <c r="D4">
        <f>+'Paso 1 - Ingresos Fijos'!C14</f>
        <v>0</v>
      </c>
      <c r="E4" t="str">
        <f t="shared" si="0"/>
        <v>Enero0</v>
      </c>
      <c r="F4" s="19">
        <f>+'Paso 1 - Ingresos Fijos'!D14</f>
        <v>0</v>
      </c>
      <c r="G4" t="s">
        <v>33</v>
      </c>
      <c r="H4">
        <f>+'Paso 2 - Gastos Fijos'!F14</f>
        <v>0</v>
      </c>
      <c r="I4">
        <f>+'Paso 2 - Gastos Fijos'!C14</f>
        <v>0</v>
      </c>
      <c r="J4" t="str">
        <f t="shared" si="1"/>
        <v>Enero0</v>
      </c>
      <c r="K4" s="8">
        <f>+'Paso 2 - Gastos Fijos'!D14</f>
        <v>0</v>
      </c>
      <c r="O4" t="s">
        <v>16</v>
      </c>
      <c r="P4" t="s">
        <v>32</v>
      </c>
      <c r="Q4">
        <v>3</v>
      </c>
      <c r="R4" t="str">
        <f t="shared" si="2"/>
        <v>Enero3</v>
      </c>
      <c r="S4" s="19">
        <f t="shared" si="3"/>
        <v>0</v>
      </c>
      <c r="T4" s="19">
        <f t="shared" si="4"/>
        <v>0</v>
      </c>
      <c r="U4" s="19">
        <f t="shared" si="5"/>
        <v>0</v>
      </c>
      <c r="V4" s="19">
        <f>+(1-VLOOKUP(O4,'Paso 3 - Análisis'!$O$11:$P$22,2,FALSE))*SUMIF(O:O,O4,U:U)/VLOOKUP(O4,'Paso 3 - Análisis'!P:Q,2,FALSE)</f>
        <v>0</v>
      </c>
      <c r="W4" s="19">
        <f>+VLOOKUP(O4,'Paso 3 - Análisis'!$O$11:$P$22,2,FALSE)*SUMIF(O:O,O4,U:U)/VLOOKUP(O4,'Paso 3 - Análisis'!P:Q,2,FALSE)</f>
        <v>0</v>
      </c>
      <c r="X4" s="19">
        <f>+IF(O4=O3,V4+X3,V4)</f>
        <v>0</v>
      </c>
      <c r="Y4" s="19">
        <f t="shared" si="6"/>
        <v>0</v>
      </c>
      <c r="AD4" s="31"/>
      <c r="AE4" s="31"/>
      <c r="AF4" s="31"/>
      <c r="AG4" s="31"/>
      <c r="AH4" s="31"/>
      <c r="AI4" s="31"/>
      <c r="AJ4" s="31"/>
    </row>
    <row r="5" spans="1:36" x14ac:dyDescent="0.25">
      <c r="A5" t="s">
        <v>16</v>
      </c>
      <c r="B5" t="s">
        <v>32</v>
      </c>
      <c r="C5">
        <f>+'Paso 1 - Ingresos Fijos'!B15</f>
        <v>0</v>
      </c>
      <c r="D5">
        <f>+'Paso 1 - Ingresos Fijos'!C15</f>
        <v>0</v>
      </c>
      <c r="E5" t="str">
        <f t="shared" si="0"/>
        <v>Enero0</v>
      </c>
      <c r="F5" s="19">
        <f>+'Paso 1 - Ingresos Fijos'!D15</f>
        <v>0</v>
      </c>
      <c r="G5" t="s">
        <v>33</v>
      </c>
      <c r="H5">
        <f>+'Paso 2 - Gastos Fijos'!F15</f>
        <v>0</v>
      </c>
      <c r="I5">
        <f>+'Paso 2 - Gastos Fijos'!C15</f>
        <v>0</v>
      </c>
      <c r="J5" t="str">
        <f t="shared" si="1"/>
        <v>Enero0</v>
      </c>
      <c r="K5" s="8">
        <f>+'Paso 2 - Gastos Fijos'!D15</f>
        <v>0</v>
      </c>
      <c r="O5" t="s">
        <v>16</v>
      </c>
      <c r="P5" t="s">
        <v>32</v>
      </c>
      <c r="Q5">
        <v>4</v>
      </c>
      <c r="R5" t="str">
        <f t="shared" si="2"/>
        <v>Enero4</v>
      </c>
      <c r="S5" s="19">
        <f t="shared" si="3"/>
        <v>0</v>
      </c>
      <c r="T5" s="19">
        <f t="shared" si="4"/>
        <v>0</v>
      </c>
      <c r="U5" s="19">
        <f t="shared" si="5"/>
        <v>0</v>
      </c>
      <c r="V5" s="19">
        <f>+(1-VLOOKUP(O5,'Paso 3 - Análisis'!$O$11:$P$22,2,FALSE))*SUMIF(O:O,O5,U:U)/VLOOKUP(O5,'Paso 3 - Análisis'!P:Q,2,FALSE)</f>
        <v>0</v>
      </c>
      <c r="W5" s="19">
        <f>+VLOOKUP(O5,'Paso 3 - Análisis'!$O$11:$P$22,2,FALSE)*SUMIF(O:O,O5,U:U)/VLOOKUP(O5,'Paso 3 - Análisis'!P:Q,2,FALSE)</f>
        <v>0</v>
      </c>
      <c r="X5" s="19">
        <f t="shared" ref="X5:X20" si="7">+IF(O5=O4,V5+X4,V5)</f>
        <v>0</v>
      </c>
      <c r="Y5" s="19">
        <f t="shared" si="6"/>
        <v>0</v>
      </c>
      <c r="AD5" s="31"/>
      <c r="AE5" s="31"/>
      <c r="AF5" s="31"/>
      <c r="AG5" s="31"/>
      <c r="AH5" s="31"/>
      <c r="AI5" s="31"/>
      <c r="AJ5" s="31"/>
    </row>
    <row r="6" spans="1:36" x14ac:dyDescent="0.25">
      <c r="A6" t="s">
        <v>16</v>
      </c>
      <c r="B6" t="s">
        <v>32</v>
      </c>
      <c r="C6">
        <f>+'Paso 1 - Ingresos Fijos'!B16</f>
        <v>0</v>
      </c>
      <c r="D6">
        <f>+'Paso 1 - Ingresos Fijos'!C16</f>
        <v>0</v>
      </c>
      <c r="E6" t="str">
        <f t="shared" si="0"/>
        <v>Enero0</v>
      </c>
      <c r="F6" s="19">
        <f>+'Paso 1 - Ingresos Fijos'!D16</f>
        <v>0</v>
      </c>
      <c r="G6" t="s">
        <v>33</v>
      </c>
      <c r="H6">
        <f>+'Paso 2 - Gastos Fijos'!F16</f>
        <v>0</v>
      </c>
      <c r="I6">
        <f>+'Paso 2 - Gastos Fijos'!C16</f>
        <v>0</v>
      </c>
      <c r="J6" t="str">
        <f t="shared" si="1"/>
        <v>Enero0</v>
      </c>
      <c r="K6" s="8">
        <f>+'Paso 2 - Gastos Fijos'!D16</f>
        <v>0</v>
      </c>
      <c r="O6" t="s">
        <v>16</v>
      </c>
      <c r="P6" t="s">
        <v>32</v>
      </c>
      <c r="Q6">
        <v>5</v>
      </c>
      <c r="R6" t="str">
        <f t="shared" si="2"/>
        <v>Enero5</v>
      </c>
      <c r="S6" s="19">
        <f t="shared" si="3"/>
        <v>0</v>
      </c>
      <c r="T6" s="19">
        <f t="shared" si="4"/>
        <v>0</v>
      </c>
      <c r="U6" s="19">
        <f t="shared" si="5"/>
        <v>0</v>
      </c>
      <c r="V6" s="19">
        <f>+(1-VLOOKUP(O6,'Paso 3 - Análisis'!$O$11:$P$22,2,FALSE))*SUMIF(O:O,O6,U:U)/VLOOKUP(O6,'Paso 3 - Análisis'!P:Q,2,FALSE)</f>
        <v>0</v>
      </c>
      <c r="W6" s="19">
        <f>+VLOOKUP(O6,'Paso 3 - Análisis'!$O$11:$P$22,2,FALSE)*SUMIF(O:O,O6,U:U)/VLOOKUP(O6,'Paso 3 - Análisis'!P:Q,2,FALSE)</f>
        <v>0</v>
      </c>
      <c r="X6" s="19">
        <f t="shared" si="7"/>
        <v>0</v>
      </c>
      <c r="Y6" s="19">
        <f t="shared" si="6"/>
        <v>0</v>
      </c>
      <c r="AD6" s="31"/>
      <c r="AE6" s="31"/>
      <c r="AF6" s="31"/>
      <c r="AG6" s="31"/>
      <c r="AH6" s="31"/>
      <c r="AI6" s="31"/>
      <c r="AJ6" s="31"/>
    </row>
    <row r="7" spans="1:36" x14ac:dyDescent="0.25">
      <c r="A7" t="s">
        <v>16</v>
      </c>
      <c r="B7" t="s">
        <v>32</v>
      </c>
      <c r="C7">
        <f>+'Paso 1 - Ingresos Fijos'!B17</f>
        <v>0</v>
      </c>
      <c r="D7">
        <f>+'Paso 1 - Ingresos Fijos'!C17</f>
        <v>0</v>
      </c>
      <c r="E7" t="str">
        <f t="shared" si="0"/>
        <v>Enero0</v>
      </c>
      <c r="F7" s="19">
        <f>+'Paso 1 - Ingresos Fijos'!D17</f>
        <v>0</v>
      </c>
      <c r="G7" t="s">
        <v>33</v>
      </c>
      <c r="H7">
        <f>+'Paso 2 - Gastos Fijos'!F17</f>
        <v>0</v>
      </c>
      <c r="I7">
        <f>+'Paso 2 - Gastos Fijos'!C17</f>
        <v>0</v>
      </c>
      <c r="J7" t="str">
        <f t="shared" si="1"/>
        <v>Enero0</v>
      </c>
      <c r="K7" s="8">
        <f>+'Paso 2 - Gastos Fijos'!D17</f>
        <v>0</v>
      </c>
      <c r="O7" t="s">
        <v>16</v>
      </c>
      <c r="P7" t="s">
        <v>32</v>
      </c>
      <c r="Q7">
        <v>6</v>
      </c>
      <c r="R7" t="str">
        <f t="shared" si="2"/>
        <v>Enero6</v>
      </c>
      <c r="S7" s="19">
        <f t="shared" si="3"/>
        <v>0</v>
      </c>
      <c r="T7" s="19">
        <f t="shared" si="4"/>
        <v>0</v>
      </c>
      <c r="U7" s="19">
        <f t="shared" si="5"/>
        <v>0</v>
      </c>
      <c r="V7" s="19">
        <f>+(1-VLOOKUP(O7,'Paso 3 - Análisis'!$O$11:$P$22,2,FALSE))*SUMIF(O:O,O7,U:U)/VLOOKUP(O7,'Paso 3 - Análisis'!P:Q,2,FALSE)</f>
        <v>0</v>
      </c>
      <c r="W7" s="19">
        <f>+VLOOKUP(O7,'Paso 3 - Análisis'!$O$11:$P$22,2,FALSE)*SUMIF(O:O,O7,U:U)/VLOOKUP(O7,'Paso 3 - Análisis'!P:Q,2,FALSE)</f>
        <v>0</v>
      </c>
      <c r="X7" s="19">
        <f t="shared" si="7"/>
        <v>0</v>
      </c>
      <c r="Y7" s="19">
        <f t="shared" si="6"/>
        <v>0</v>
      </c>
      <c r="AD7" s="31"/>
      <c r="AE7" s="31"/>
      <c r="AF7" s="31"/>
      <c r="AG7" s="31"/>
      <c r="AH7" s="31"/>
      <c r="AI7" s="31"/>
      <c r="AJ7" s="31"/>
    </row>
    <row r="8" spans="1:36" x14ac:dyDescent="0.25">
      <c r="A8" t="s">
        <v>16</v>
      </c>
      <c r="B8" t="s">
        <v>32</v>
      </c>
      <c r="C8">
        <f>+'Paso 1 - Ingresos Fijos'!B18</f>
        <v>0</v>
      </c>
      <c r="D8">
        <f>+'Paso 1 - Ingresos Fijos'!C18</f>
        <v>0</v>
      </c>
      <c r="E8" t="str">
        <f t="shared" si="0"/>
        <v>Enero0</v>
      </c>
      <c r="F8" s="19">
        <f>+'Paso 1 - Ingresos Fijos'!D18</f>
        <v>0</v>
      </c>
      <c r="G8" t="s">
        <v>33</v>
      </c>
      <c r="H8">
        <f>+'Paso 2 - Gastos Fijos'!F18</f>
        <v>0</v>
      </c>
      <c r="I8">
        <f>+'Paso 2 - Gastos Fijos'!C18</f>
        <v>0</v>
      </c>
      <c r="J8" t="str">
        <f t="shared" si="1"/>
        <v>Enero0</v>
      </c>
      <c r="K8" s="8">
        <f>+'Paso 2 - Gastos Fijos'!D18</f>
        <v>0</v>
      </c>
      <c r="O8" t="s">
        <v>16</v>
      </c>
      <c r="P8" t="s">
        <v>32</v>
      </c>
      <c r="Q8">
        <v>7</v>
      </c>
      <c r="R8" t="str">
        <f t="shared" si="2"/>
        <v>Enero7</v>
      </c>
      <c r="S8" s="19">
        <f t="shared" si="3"/>
        <v>0</v>
      </c>
      <c r="T8" s="19">
        <f t="shared" si="4"/>
        <v>0</v>
      </c>
      <c r="U8" s="19">
        <f t="shared" si="5"/>
        <v>0</v>
      </c>
      <c r="V8" s="19">
        <f>+(1-VLOOKUP(O8,'Paso 3 - Análisis'!$O$11:$P$22,2,FALSE))*SUMIF(O:O,O8,U:U)/VLOOKUP(O8,'Paso 3 - Análisis'!P:Q,2,FALSE)</f>
        <v>0</v>
      </c>
      <c r="W8" s="19">
        <f>+VLOOKUP(O8,'Paso 3 - Análisis'!$O$11:$P$22,2,FALSE)*SUMIF(O:O,O8,U:U)/VLOOKUP(O8,'Paso 3 - Análisis'!P:Q,2,FALSE)</f>
        <v>0</v>
      </c>
      <c r="X8" s="19">
        <f t="shared" si="7"/>
        <v>0</v>
      </c>
      <c r="Y8" s="19">
        <f t="shared" si="6"/>
        <v>0</v>
      </c>
      <c r="AD8" s="31"/>
      <c r="AE8" s="31"/>
      <c r="AF8" s="31"/>
      <c r="AG8" s="31"/>
      <c r="AH8" s="31"/>
      <c r="AI8" s="31"/>
      <c r="AJ8" s="31"/>
    </row>
    <row r="9" spans="1:36" x14ac:dyDescent="0.25">
      <c r="A9" t="s">
        <v>16</v>
      </c>
      <c r="B9" t="s">
        <v>32</v>
      </c>
      <c r="C9">
        <f>+'Paso 1 - Ingresos Fijos'!B19</f>
        <v>0</v>
      </c>
      <c r="D9">
        <f>+'Paso 1 - Ingresos Fijos'!C19</f>
        <v>0</v>
      </c>
      <c r="E9" t="str">
        <f t="shared" si="0"/>
        <v>Enero0</v>
      </c>
      <c r="F9" s="19">
        <f>+'Paso 1 - Ingresos Fijos'!D19</f>
        <v>0</v>
      </c>
      <c r="G9" t="s">
        <v>33</v>
      </c>
      <c r="H9">
        <f>+'Paso 2 - Gastos Fijos'!F19</f>
        <v>0</v>
      </c>
      <c r="I9">
        <f>+'Paso 2 - Gastos Fijos'!C19</f>
        <v>0</v>
      </c>
      <c r="J9" t="str">
        <f t="shared" si="1"/>
        <v>Enero0</v>
      </c>
      <c r="K9" s="8">
        <f>+'Paso 2 - Gastos Fijos'!D19</f>
        <v>0</v>
      </c>
      <c r="O9" t="s">
        <v>16</v>
      </c>
      <c r="P9" t="s">
        <v>32</v>
      </c>
      <c r="Q9">
        <v>8</v>
      </c>
      <c r="R9" t="str">
        <f t="shared" si="2"/>
        <v>Enero8</v>
      </c>
      <c r="S9" s="19">
        <f t="shared" si="3"/>
        <v>0</v>
      </c>
      <c r="T9" s="19">
        <f t="shared" si="4"/>
        <v>0</v>
      </c>
      <c r="U9" s="19">
        <f t="shared" si="5"/>
        <v>0</v>
      </c>
      <c r="V9" s="19">
        <f>+(1-VLOOKUP(O9,'Paso 3 - Análisis'!$O$11:$P$22,2,FALSE))*SUMIF(O:O,O9,U:U)/VLOOKUP(O9,'Paso 3 - Análisis'!P:Q,2,FALSE)</f>
        <v>0</v>
      </c>
      <c r="W9" s="19">
        <f>+VLOOKUP(O9,'Paso 3 - Análisis'!$O$11:$P$22,2,FALSE)*SUMIF(O:O,O9,U:U)/VLOOKUP(O9,'Paso 3 - Análisis'!P:Q,2,FALSE)</f>
        <v>0</v>
      </c>
      <c r="X9" s="19">
        <f t="shared" si="7"/>
        <v>0</v>
      </c>
      <c r="Y9" s="19">
        <f t="shared" si="6"/>
        <v>0</v>
      </c>
      <c r="AD9" s="31"/>
      <c r="AE9" s="31"/>
      <c r="AF9" s="31"/>
      <c r="AG9" s="31"/>
      <c r="AH9" s="31"/>
      <c r="AI9" s="31"/>
      <c r="AJ9" s="31"/>
    </row>
    <row r="10" spans="1:36" x14ac:dyDescent="0.25">
      <c r="A10" t="s">
        <v>16</v>
      </c>
      <c r="B10" t="s">
        <v>32</v>
      </c>
      <c r="C10">
        <f>+'Paso 1 - Ingresos Fijos'!B20</f>
        <v>0</v>
      </c>
      <c r="D10">
        <f>+'Paso 1 - Ingresos Fijos'!C20</f>
        <v>0</v>
      </c>
      <c r="E10" t="str">
        <f t="shared" si="0"/>
        <v>Enero0</v>
      </c>
      <c r="F10" s="19">
        <f>+'Paso 1 - Ingresos Fijos'!D20</f>
        <v>0</v>
      </c>
      <c r="G10" t="s">
        <v>33</v>
      </c>
      <c r="H10">
        <f>+'Paso 2 - Gastos Fijos'!F20</f>
        <v>0</v>
      </c>
      <c r="I10">
        <f>+'Paso 2 - Gastos Fijos'!C20</f>
        <v>0</v>
      </c>
      <c r="J10" t="str">
        <f t="shared" si="1"/>
        <v>Enero0</v>
      </c>
      <c r="K10" s="8">
        <f>+'Paso 2 - Gastos Fijos'!D20</f>
        <v>0</v>
      </c>
      <c r="O10" t="s">
        <v>16</v>
      </c>
      <c r="P10" t="s">
        <v>32</v>
      </c>
      <c r="Q10">
        <v>9</v>
      </c>
      <c r="R10" t="str">
        <f t="shared" si="2"/>
        <v>Enero9</v>
      </c>
      <c r="S10" s="19">
        <f t="shared" si="3"/>
        <v>0</v>
      </c>
      <c r="T10" s="19">
        <f t="shared" si="4"/>
        <v>0</v>
      </c>
      <c r="U10" s="19">
        <f t="shared" si="5"/>
        <v>0</v>
      </c>
      <c r="V10" s="19">
        <f>+(1-VLOOKUP(O10,'Paso 3 - Análisis'!$O$11:$P$22,2,FALSE))*SUMIF(O:O,O10,U:U)/VLOOKUP(O10,'Paso 3 - Análisis'!P:Q,2,FALSE)</f>
        <v>0</v>
      </c>
      <c r="W10" s="19">
        <f>+VLOOKUP(O10,'Paso 3 - Análisis'!$O$11:$P$22,2,FALSE)*SUMIF(O:O,O10,U:U)/VLOOKUP(O10,'Paso 3 - Análisis'!P:Q,2,FALSE)</f>
        <v>0</v>
      </c>
      <c r="X10" s="19">
        <f t="shared" si="7"/>
        <v>0</v>
      </c>
      <c r="Y10" s="19">
        <f t="shared" si="6"/>
        <v>0</v>
      </c>
      <c r="AD10" s="31"/>
      <c r="AE10" s="31"/>
      <c r="AF10" s="31"/>
      <c r="AG10" s="31"/>
      <c r="AH10" s="31"/>
      <c r="AI10" s="31"/>
      <c r="AJ10" s="31"/>
    </row>
    <row r="11" spans="1:36" x14ac:dyDescent="0.25">
      <c r="A11" t="s">
        <v>16</v>
      </c>
      <c r="B11" t="s">
        <v>32</v>
      </c>
      <c r="C11">
        <f>+'Paso 1 - Ingresos Fijos'!B21</f>
        <v>0</v>
      </c>
      <c r="D11">
        <f>+'Paso 1 - Ingresos Fijos'!C21</f>
        <v>0</v>
      </c>
      <c r="E11" t="str">
        <f t="shared" si="0"/>
        <v>Enero0</v>
      </c>
      <c r="F11" s="19">
        <f>+'Paso 1 - Ingresos Fijos'!D21</f>
        <v>0</v>
      </c>
      <c r="G11" t="s">
        <v>33</v>
      </c>
      <c r="H11">
        <f>+'Paso 2 - Gastos Fijos'!F21</f>
        <v>0</v>
      </c>
      <c r="I11">
        <f>+'Paso 2 - Gastos Fijos'!C21</f>
        <v>0</v>
      </c>
      <c r="J11" t="str">
        <f t="shared" si="1"/>
        <v>Enero0</v>
      </c>
      <c r="K11" s="8">
        <f>+'Paso 2 - Gastos Fijos'!D21</f>
        <v>0</v>
      </c>
      <c r="O11" t="s">
        <v>16</v>
      </c>
      <c r="P11" t="s">
        <v>32</v>
      </c>
      <c r="Q11">
        <v>10</v>
      </c>
      <c r="R11" t="str">
        <f t="shared" si="2"/>
        <v>Enero10</v>
      </c>
      <c r="S11" s="19">
        <f t="shared" si="3"/>
        <v>0</v>
      </c>
      <c r="T11" s="19">
        <f t="shared" si="4"/>
        <v>0</v>
      </c>
      <c r="U11" s="19">
        <f t="shared" si="5"/>
        <v>0</v>
      </c>
      <c r="V11" s="19">
        <f>+(1-VLOOKUP(O11,'Paso 3 - Análisis'!$O$11:$P$22,2,FALSE))*SUMIF(O:O,O11,U:U)/VLOOKUP(O11,'Paso 3 - Análisis'!P:Q,2,FALSE)</f>
        <v>0</v>
      </c>
      <c r="W11" s="19">
        <f>+VLOOKUP(O11,'Paso 3 - Análisis'!$O$11:$P$22,2,FALSE)*SUMIF(O:O,O11,U:U)/VLOOKUP(O11,'Paso 3 - Análisis'!P:Q,2,FALSE)</f>
        <v>0</v>
      </c>
      <c r="X11" s="19">
        <f t="shared" si="7"/>
        <v>0</v>
      </c>
      <c r="Y11" s="19">
        <f t="shared" si="6"/>
        <v>0</v>
      </c>
      <c r="AD11" s="31"/>
      <c r="AE11" s="31"/>
      <c r="AF11" s="31"/>
      <c r="AG11" s="31"/>
      <c r="AH11" s="31"/>
      <c r="AI11" s="31"/>
      <c r="AJ11" s="31"/>
    </row>
    <row r="12" spans="1:36" x14ac:dyDescent="0.25">
      <c r="A12" t="s">
        <v>16</v>
      </c>
      <c r="B12" t="s">
        <v>32</v>
      </c>
      <c r="C12">
        <f>+'Paso 1 - Ingresos Fijos'!B22</f>
        <v>0</v>
      </c>
      <c r="D12">
        <f>+'Paso 1 - Ingresos Fijos'!C22</f>
        <v>0</v>
      </c>
      <c r="E12" t="str">
        <f t="shared" si="0"/>
        <v>Enero0</v>
      </c>
      <c r="F12" s="19">
        <f>+'Paso 1 - Ingresos Fijos'!D22</f>
        <v>0</v>
      </c>
      <c r="G12" t="s">
        <v>33</v>
      </c>
      <c r="H12">
        <f>+'Paso 2 - Gastos Fijos'!F22</f>
        <v>0</v>
      </c>
      <c r="I12">
        <f>+'Paso 2 - Gastos Fijos'!C22</f>
        <v>0</v>
      </c>
      <c r="J12" t="str">
        <f t="shared" si="1"/>
        <v>Enero0</v>
      </c>
      <c r="K12" s="8">
        <f>+'Paso 2 - Gastos Fijos'!D22</f>
        <v>0</v>
      </c>
      <c r="O12" t="s">
        <v>16</v>
      </c>
      <c r="P12" t="s">
        <v>32</v>
      </c>
      <c r="Q12">
        <v>11</v>
      </c>
      <c r="R12" t="str">
        <f t="shared" si="2"/>
        <v>Enero11</v>
      </c>
      <c r="S12" s="19">
        <f t="shared" si="3"/>
        <v>0</v>
      </c>
      <c r="T12" s="19">
        <f t="shared" si="4"/>
        <v>0</v>
      </c>
      <c r="U12" s="19">
        <f t="shared" si="5"/>
        <v>0</v>
      </c>
      <c r="V12" s="19">
        <f>+(1-VLOOKUP(O12,'Paso 3 - Análisis'!$O$11:$P$22,2,FALSE))*SUMIF(O:O,O12,U:U)/VLOOKUP(O12,'Paso 3 - Análisis'!P:Q,2,FALSE)</f>
        <v>0</v>
      </c>
      <c r="W12" s="19">
        <f>+VLOOKUP(O12,'Paso 3 - Análisis'!$O$11:$P$22,2,FALSE)*SUMIF(O:O,O12,U:U)/VLOOKUP(O12,'Paso 3 - Análisis'!P:Q,2,FALSE)</f>
        <v>0</v>
      </c>
      <c r="X12" s="19">
        <f t="shared" si="7"/>
        <v>0</v>
      </c>
      <c r="Y12" s="19">
        <f t="shared" si="6"/>
        <v>0</v>
      </c>
      <c r="AD12" s="31"/>
      <c r="AE12" s="31"/>
      <c r="AF12" s="31"/>
      <c r="AG12" s="31"/>
      <c r="AH12" s="31"/>
      <c r="AI12" s="31"/>
      <c r="AJ12" s="31"/>
    </row>
    <row r="13" spans="1:36" x14ac:dyDescent="0.25">
      <c r="A13" t="s">
        <v>16</v>
      </c>
      <c r="B13" t="s">
        <v>32</v>
      </c>
      <c r="C13">
        <f>+'Paso 1 - Ingresos Fijos'!B23</f>
        <v>0</v>
      </c>
      <c r="D13">
        <f>+'Paso 1 - Ingresos Fijos'!C23</f>
        <v>0</v>
      </c>
      <c r="E13" t="str">
        <f t="shared" si="0"/>
        <v>Enero0</v>
      </c>
      <c r="F13" s="19">
        <f>+'Paso 1 - Ingresos Fijos'!D23</f>
        <v>0</v>
      </c>
      <c r="G13" t="s">
        <v>33</v>
      </c>
      <c r="H13">
        <f>+'Paso 2 - Gastos Fijos'!F23</f>
        <v>0</v>
      </c>
      <c r="I13">
        <f>+'Paso 2 - Gastos Fijos'!C23</f>
        <v>0</v>
      </c>
      <c r="J13" t="str">
        <f t="shared" si="1"/>
        <v>Enero0</v>
      </c>
      <c r="K13" s="8">
        <f>+'Paso 2 - Gastos Fijos'!D23</f>
        <v>0</v>
      </c>
      <c r="O13" t="s">
        <v>16</v>
      </c>
      <c r="P13" t="s">
        <v>32</v>
      </c>
      <c r="Q13">
        <v>12</v>
      </c>
      <c r="R13" t="str">
        <f t="shared" si="2"/>
        <v>Enero12</v>
      </c>
      <c r="S13" s="19">
        <f t="shared" si="3"/>
        <v>0</v>
      </c>
      <c r="T13" s="19">
        <f t="shared" si="4"/>
        <v>0</v>
      </c>
      <c r="U13" s="19">
        <f t="shared" si="5"/>
        <v>0</v>
      </c>
      <c r="V13" s="19">
        <f>+(1-VLOOKUP(O13,'Paso 3 - Análisis'!$O$11:$P$22,2,FALSE))*SUMIF(O:O,O13,U:U)/VLOOKUP(O13,'Paso 3 - Análisis'!P:Q,2,FALSE)</f>
        <v>0</v>
      </c>
      <c r="W13" s="19">
        <f>+VLOOKUP(O13,'Paso 3 - Análisis'!$O$11:$P$22,2,FALSE)*SUMIF(O:O,O13,U:U)/VLOOKUP(O13,'Paso 3 - Análisis'!P:Q,2,FALSE)</f>
        <v>0</v>
      </c>
      <c r="X13" s="19">
        <f t="shared" si="7"/>
        <v>0</v>
      </c>
      <c r="Y13" s="19">
        <f t="shared" si="6"/>
        <v>0</v>
      </c>
      <c r="AD13" s="31"/>
      <c r="AE13" s="31"/>
      <c r="AF13" s="31"/>
      <c r="AG13" s="31"/>
      <c r="AH13" s="31"/>
      <c r="AI13" s="31"/>
      <c r="AJ13" s="31"/>
    </row>
    <row r="14" spans="1:36" x14ac:dyDescent="0.25">
      <c r="A14" t="s">
        <v>16</v>
      </c>
      <c r="B14" t="s">
        <v>32</v>
      </c>
      <c r="C14">
        <f>+'Paso 1 - Ingresos Fijos'!B24</f>
        <v>0</v>
      </c>
      <c r="D14">
        <f>+'Paso 1 - Ingresos Fijos'!C24</f>
        <v>0</v>
      </c>
      <c r="E14" t="str">
        <f t="shared" si="0"/>
        <v>Enero0</v>
      </c>
      <c r="F14" s="19">
        <f>+'Paso 1 - Ingresos Fijos'!D24</f>
        <v>0</v>
      </c>
      <c r="G14" t="s">
        <v>33</v>
      </c>
      <c r="H14">
        <f>+'Paso 2 - Gastos Fijos'!F24</f>
        <v>0</v>
      </c>
      <c r="I14">
        <f>+'Paso 2 - Gastos Fijos'!C24</f>
        <v>0</v>
      </c>
      <c r="J14" t="str">
        <f t="shared" si="1"/>
        <v>Enero0</v>
      </c>
      <c r="K14" s="8">
        <f>+'Paso 2 - Gastos Fijos'!D24</f>
        <v>0</v>
      </c>
      <c r="O14" t="s">
        <v>16</v>
      </c>
      <c r="P14" t="s">
        <v>32</v>
      </c>
      <c r="Q14">
        <v>13</v>
      </c>
      <c r="R14" t="str">
        <f t="shared" si="2"/>
        <v>Enero13</v>
      </c>
      <c r="S14" s="19">
        <f t="shared" si="3"/>
        <v>0</v>
      </c>
      <c r="T14" s="19">
        <f t="shared" si="4"/>
        <v>0</v>
      </c>
      <c r="U14" s="19">
        <f t="shared" si="5"/>
        <v>0</v>
      </c>
      <c r="V14" s="19">
        <f>+(1-VLOOKUP(O14,'Paso 3 - Análisis'!$O$11:$P$22,2,FALSE))*SUMIF(O:O,O14,U:U)/VLOOKUP(O14,'Paso 3 - Análisis'!P:Q,2,FALSE)</f>
        <v>0</v>
      </c>
      <c r="W14" s="19">
        <f>+VLOOKUP(O14,'Paso 3 - Análisis'!$O$11:$P$22,2,FALSE)*SUMIF(O:O,O14,U:U)/VLOOKUP(O14,'Paso 3 - Análisis'!P:Q,2,FALSE)</f>
        <v>0</v>
      </c>
      <c r="X14" s="19">
        <f t="shared" si="7"/>
        <v>0</v>
      </c>
      <c r="Y14" s="19">
        <f t="shared" si="6"/>
        <v>0</v>
      </c>
      <c r="AD14" s="31"/>
      <c r="AE14" s="31"/>
      <c r="AF14" s="31"/>
      <c r="AG14" s="31"/>
      <c r="AH14" s="31"/>
      <c r="AI14" s="31"/>
      <c r="AJ14" s="31"/>
    </row>
    <row r="15" spans="1:36" x14ac:dyDescent="0.25">
      <c r="A15" t="s">
        <v>16</v>
      </c>
      <c r="B15" t="s">
        <v>32</v>
      </c>
      <c r="C15">
        <f>+'Paso 1 - Ingresos Fijos'!B25</f>
        <v>0</v>
      </c>
      <c r="D15">
        <f>+'Paso 1 - Ingresos Fijos'!C25</f>
        <v>0</v>
      </c>
      <c r="E15" t="str">
        <f t="shared" si="0"/>
        <v>Enero0</v>
      </c>
      <c r="F15" s="19">
        <f>+'Paso 1 - Ingresos Fijos'!D25</f>
        <v>0</v>
      </c>
      <c r="G15" t="s">
        <v>33</v>
      </c>
      <c r="H15">
        <f>+'Paso 2 - Gastos Fijos'!F25</f>
        <v>0</v>
      </c>
      <c r="I15">
        <f>+'Paso 2 - Gastos Fijos'!C25</f>
        <v>0</v>
      </c>
      <c r="J15" t="str">
        <f t="shared" si="1"/>
        <v>Enero0</v>
      </c>
      <c r="K15" s="8">
        <f>+'Paso 2 - Gastos Fijos'!D25</f>
        <v>0</v>
      </c>
      <c r="O15" t="s">
        <v>16</v>
      </c>
      <c r="P15" t="s">
        <v>32</v>
      </c>
      <c r="Q15">
        <v>14</v>
      </c>
      <c r="R15" t="str">
        <f t="shared" si="2"/>
        <v>Enero14</v>
      </c>
      <c r="S15" s="19">
        <f t="shared" si="3"/>
        <v>0</v>
      </c>
      <c r="T15" s="19">
        <f t="shared" si="4"/>
        <v>0</v>
      </c>
      <c r="U15" s="19">
        <f t="shared" si="5"/>
        <v>0</v>
      </c>
      <c r="V15" s="19">
        <f>+(1-VLOOKUP(O15,'Paso 3 - Análisis'!$O$11:$P$22,2,FALSE))*SUMIF(O:O,O15,U:U)/VLOOKUP(O15,'Paso 3 - Análisis'!P:Q,2,FALSE)</f>
        <v>0</v>
      </c>
      <c r="W15" s="19">
        <f>+VLOOKUP(O15,'Paso 3 - Análisis'!$O$11:$P$22,2,FALSE)*SUMIF(O:O,O15,U:U)/VLOOKUP(O15,'Paso 3 - Análisis'!P:Q,2,FALSE)</f>
        <v>0</v>
      </c>
      <c r="X15" s="19">
        <f t="shared" si="7"/>
        <v>0</v>
      </c>
      <c r="Y15" s="19">
        <f t="shared" si="6"/>
        <v>0</v>
      </c>
      <c r="AD15" s="31"/>
      <c r="AE15" s="31"/>
      <c r="AF15" s="31"/>
      <c r="AG15" s="31"/>
      <c r="AH15" s="31"/>
      <c r="AI15" s="31"/>
      <c r="AJ15" s="31"/>
    </row>
    <row r="16" spans="1:36" x14ac:dyDescent="0.25">
      <c r="A16" t="s">
        <v>16</v>
      </c>
      <c r="B16" t="s">
        <v>32</v>
      </c>
      <c r="C16">
        <f>+'Paso 1 - Ingresos Fijos'!B26</f>
        <v>0</v>
      </c>
      <c r="D16">
        <f>+'Paso 1 - Ingresos Fijos'!C26</f>
        <v>0</v>
      </c>
      <c r="E16" t="str">
        <f t="shared" si="0"/>
        <v>Enero0</v>
      </c>
      <c r="F16" s="19">
        <f>+'Paso 1 - Ingresos Fijos'!D26</f>
        <v>0</v>
      </c>
      <c r="G16" t="s">
        <v>33</v>
      </c>
      <c r="H16">
        <f>+'Paso 2 - Gastos Fijos'!F26</f>
        <v>0</v>
      </c>
      <c r="I16">
        <f>+'Paso 2 - Gastos Fijos'!C26</f>
        <v>0</v>
      </c>
      <c r="J16" t="str">
        <f t="shared" si="1"/>
        <v>Enero0</v>
      </c>
      <c r="K16" s="8">
        <f>+'Paso 2 - Gastos Fijos'!D26</f>
        <v>0</v>
      </c>
      <c r="O16" t="s">
        <v>16</v>
      </c>
      <c r="P16" t="s">
        <v>32</v>
      </c>
      <c r="Q16">
        <v>15</v>
      </c>
      <c r="R16" t="str">
        <f t="shared" si="2"/>
        <v>Enero15</v>
      </c>
      <c r="S16" s="19">
        <f t="shared" si="3"/>
        <v>0</v>
      </c>
      <c r="T16" s="19">
        <f t="shared" si="4"/>
        <v>0</v>
      </c>
      <c r="U16" s="19">
        <f t="shared" si="5"/>
        <v>0</v>
      </c>
      <c r="V16" s="19">
        <f>+(1-VLOOKUP(O16,'Paso 3 - Análisis'!$O$11:$P$22,2,FALSE))*SUMIF(O:O,O16,U:U)/VLOOKUP(O16,'Paso 3 - Análisis'!P:Q,2,FALSE)</f>
        <v>0</v>
      </c>
      <c r="W16" s="19">
        <f>+VLOOKUP(O16,'Paso 3 - Análisis'!$O$11:$P$22,2,FALSE)*SUMIF(O:O,O16,U:U)/VLOOKUP(O16,'Paso 3 - Análisis'!P:Q,2,FALSE)</f>
        <v>0</v>
      </c>
      <c r="X16" s="19">
        <f t="shared" si="7"/>
        <v>0</v>
      </c>
      <c r="Y16" s="19">
        <f t="shared" si="6"/>
        <v>0</v>
      </c>
      <c r="AD16" s="31"/>
      <c r="AE16" s="31"/>
      <c r="AF16" s="31"/>
      <c r="AG16" s="31"/>
      <c r="AH16" s="31"/>
      <c r="AI16" s="31"/>
      <c r="AJ16" s="31"/>
    </row>
    <row r="17" spans="1:36" x14ac:dyDescent="0.25">
      <c r="A17" t="s">
        <v>16</v>
      </c>
      <c r="B17" t="s">
        <v>32</v>
      </c>
      <c r="C17">
        <f>+'Paso 1 - Ingresos Fijos'!B27</f>
        <v>0</v>
      </c>
      <c r="D17">
        <f>+'Paso 1 - Ingresos Fijos'!C27</f>
        <v>0</v>
      </c>
      <c r="E17" t="str">
        <f t="shared" si="0"/>
        <v>Enero0</v>
      </c>
      <c r="F17" s="19">
        <f>+'Paso 1 - Ingresos Fijos'!D27</f>
        <v>0</v>
      </c>
      <c r="G17" t="s">
        <v>33</v>
      </c>
      <c r="H17">
        <f>+'Paso 2 - Gastos Fijos'!F27</f>
        <v>0</v>
      </c>
      <c r="I17">
        <f>+'Paso 2 - Gastos Fijos'!C27</f>
        <v>0</v>
      </c>
      <c r="J17" t="str">
        <f t="shared" si="1"/>
        <v>Enero0</v>
      </c>
      <c r="K17" s="8">
        <f>+'Paso 2 - Gastos Fijos'!D27</f>
        <v>0</v>
      </c>
      <c r="O17" t="s">
        <v>16</v>
      </c>
      <c r="P17" t="s">
        <v>32</v>
      </c>
      <c r="Q17">
        <v>16</v>
      </c>
      <c r="R17" t="str">
        <f t="shared" si="2"/>
        <v>Enero16</v>
      </c>
      <c r="S17" s="19">
        <f t="shared" si="3"/>
        <v>0</v>
      </c>
      <c r="T17" s="19">
        <f t="shared" si="4"/>
        <v>0</v>
      </c>
      <c r="U17" s="19">
        <f t="shared" si="5"/>
        <v>0</v>
      </c>
      <c r="V17" s="19">
        <f>+(1-VLOOKUP(O17,'Paso 3 - Análisis'!$O$11:$P$22,2,FALSE))*SUMIF(O:O,O17,U:U)/VLOOKUP(O17,'Paso 3 - Análisis'!P:Q,2,FALSE)</f>
        <v>0</v>
      </c>
      <c r="W17" s="19">
        <f>+VLOOKUP(O17,'Paso 3 - Análisis'!$O$11:$P$22,2,FALSE)*SUMIF(O:O,O17,U:U)/VLOOKUP(O17,'Paso 3 - Análisis'!P:Q,2,FALSE)</f>
        <v>0</v>
      </c>
      <c r="X17" s="19">
        <f t="shared" si="7"/>
        <v>0</v>
      </c>
      <c r="Y17" s="19">
        <f t="shared" si="6"/>
        <v>0</v>
      </c>
      <c r="AD17" s="31"/>
      <c r="AE17" s="31"/>
      <c r="AF17" s="31"/>
      <c r="AG17" s="31"/>
      <c r="AH17" s="31"/>
      <c r="AI17" s="31"/>
      <c r="AJ17" s="31"/>
    </row>
    <row r="18" spans="1:36" x14ac:dyDescent="0.25">
      <c r="A18" t="s">
        <v>16</v>
      </c>
      <c r="B18" t="s">
        <v>32</v>
      </c>
      <c r="C18">
        <f>+'Paso 1 - Ingresos Fijos'!B28</f>
        <v>0</v>
      </c>
      <c r="D18">
        <f>+'Paso 1 - Ingresos Fijos'!C28</f>
        <v>0</v>
      </c>
      <c r="E18" t="str">
        <f t="shared" si="0"/>
        <v>Enero0</v>
      </c>
      <c r="F18" s="19">
        <f>+'Paso 1 - Ingresos Fijos'!D28</f>
        <v>0</v>
      </c>
      <c r="G18" t="s">
        <v>33</v>
      </c>
      <c r="H18">
        <f>+'Paso 2 - Gastos Fijos'!F28</f>
        <v>0</v>
      </c>
      <c r="I18">
        <f>+'Paso 2 - Gastos Fijos'!C28</f>
        <v>0</v>
      </c>
      <c r="J18" t="str">
        <f t="shared" si="1"/>
        <v>Enero0</v>
      </c>
      <c r="K18" s="8">
        <f>+'Paso 2 - Gastos Fijos'!D28</f>
        <v>0</v>
      </c>
      <c r="O18" t="s">
        <v>16</v>
      </c>
      <c r="P18" t="s">
        <v>32</v>
      </c>
      <c r="Q18">
        <v>17</v>
      </c>
      <c r="R18" t="str">
        <f t="shared" si="2"/>
        <v>Enero17</v>
      </c>
      <c r="S18" s="19">
        <f t="shared" si="3"/>
        <v>0</v>
      </c>
      <c r="T18" s="19">
        <f t="shared" si="4"/>
        <v>0</v>
      </c>
      <c r="U18" s="19">
        <f t="shared" si="5"/>
        <v>0</v>
      </c>
      <c r="V18" s="19">
        <f>+(1-VLOOKUP(O18,'Paso 3 - Análisis'!$O$11:$P$22,2,FALSE))*SUMIF(O:O,O18,U:U)/VLOOKUP(O18,'Paso 3 - Análisis'!P:Q,2,FALSE)</f>
        <v>0</v>
      </c>
      <c r="W18" s="19">
        <f>+VLOOKUP(O18,'Paso 3 - Análisis'!$O$11:$P$22,2,FALSE)*SUMIF(O:O,O18,U:U)/VLOOKUP(O18,'Paso 3 - Análisis'!P:Q,2,FALSE)</f>
        <v>0</v>
      </c>
      <c r="X18" s="19">
        <f t="shared" si="7"/>
        <v>0</v>
      </c>
      <c r="Y18" s="19">
        <f t="shared" si="6"/>
        <v>0</v>
      </c>
      <c r="AD18" s="31"/>
      <c r="AE18" s="31"/>
      <c r="AF18" s="31"/>
      <c r="AG18" s="31"/>
      <c r="AH18" s="31"/>
      <c r="AI18" s="31"/>
      <c r="AJ18" s="31"/>
    </row>
    <row r="19" spans="1:36" x14ac:dyDescent="0.25">
      <c r="A19" t="s">
        <v>16</v>
      </c>
      <c r="B19" t="s">
        <v>32</v>
      </c>
      <c r="C19">
        <f>+'Paso 1 - Ingresos Fijos'!B29</f>
        <v>0</v>
      </c>
      <c r="D19">
        <f>+'Paso 1 - Ingresos Fijos'!C29</f>
        <v>0</v>
      </c>
      <c r="E19" t="str">
        <f t="shared" si="0"/>
        <v>Enero0</v>
      </c>
      <c r="F19" s="19">
        <f>+'Paso 1 - Ingresos Fijos'!D29</f>
        <v>0</v>
      </c>
      <c r="G19" t="s">
        <v>33</v>
      </c>
      <c r="H19">
        <f>+'Paso 2 - Gastos Fijos'!F29</f>
        <v>0</v>
      </c>
      <c r="I19">
        <f>+'Paso 2 - Gastos Fijos'!C29</f>
        <v>0</v>
      </c>
      <c r="J19" t="str">
        <f t="shared" si="1"/>
        <v>Enero0</v>
      </c>
      <c r="K19" s="8">
        <f>+'Paso 2 - Gastos Fijos'!D29</f>
        <v>0</v>
      </c>
      <c r="O19" t="s">
        <v>16</v>
      </c>
      <c r="P19" t="s">
        <v>32</v>
      </c>
      <c r="Q19">
        <v>18</v>
      </c>
      <c r="R19" t="str">
        <f t="shared" si="2"/>
        <v>Enero18</v>
      </c>
      <c r="S19" s="19">
        <f t="shared" si="3"/>
        <v>0</v>
      </c>
      <c r="T19" s="19">
        <f t="shared" si="4"/>
        <v>0</v>
      </c>
      <c r="U19" s="19">
        <f t="shared" si="5"/>
        <v>0</v>
      </c>
      <c r="V19" s="19">
        <f>+(1-VLOOKUP(O19,'Paso 3 - Análisis'!$O$11:$P$22,2,FALSE))*SUMIF(O:O,O19,U:U)/VLOOKUP(O19,'Paso 3 - Análisis'!P:Q,2,FALSE)</f>
        <v>0</v>
      </c>
      <c r="W19" s="19">
        <f>+VLOOKUP(O19,'Paso 3 - Análisis'!$O$11:$P$22,2,FALSE)*SUMIF(O:O,O19,U:U)/VLOOKUP(O19,'Paso 3 - Análisis'!P:Q,2,FALSE)</f>
        <v>0</v>
      </c>
      <c r="X19" s="19">
        <f t="shared" si="7"/>
        <v>0</v>
      </c>
      <c r="Y19" s="19">
        <f t="shared" si="6"/>
        <v>0</v>
      </c>
      <c r="AD19" s="31"/>
      <c r="AE19" s="31"/>
      <c r="AF19" s="31"/>
      <c r="AG19" s="31"/>
      <c r="AH19" s="31"/>
      <c r="AI19" s="31"/>
      <c r="AJ19" s="31"/>
    </row>
    <row r="20" spans="1:36" x14ac:dyDescent="0.25">
      <c r="A20" t="s">
        <v>16</v>
      </c>
      <c r="B20" t="s">
        <v>32</v>
      </c>
      <c r="C20">
        <f>+'Paso 1 - Ingresos Fijos'!B30</f>
        <v>0</v>
      </c>
      <c r="D20">
        <f>+'Paso 1 - Ingresos Fijos'!C30</f>
        <v>0</v>
      </c>
      <c r="E20" t="str">
        <f t="shared" si="0"/>
        <v>Enero0</v>
      </c>
      <c r="F20" s="19">
        <f>+'Paso 1 - Ingresos Fijos'!D30</f>
        <v>0</v>
      </c>
      <c r="G20" t="s">
        <v>33</v>
      </c>
      <c r="H20">
        <f>+'Paso 2 - Gastos Fijos'!F30</f>
        <v>0</v>
      </c>
      <c r="I20">
        <f>+'Paso 2 - Gastos Fijos'!C30</f>
        <v>0</v>
      </c>
      <c r="J20" t="str">
        <f t="shared" si="1"/>
        <v>Enero0</v>
      </c>
      <c r="K20" s="8">
        <f>+'Paso 2 - Gastos Fijos'!D30</f>
        <v>0</v>
      </c>
      <c r="O20" t="s">
        <v>16</v>
      </c>
      <c r="P20" t="s">
        <v>32</v>
      </c>
      <c r="Q20">
        <v>19</v>
      </c>
      <c r="R20" t="str">
        <f t="shared" si="2"/>
        <v>Enero19</v>
      </c>
      <c r="S20" s="19">
        <f t="shared" si="3"/>
        <v>0</v>
      </c>
      <c r="T20" s="19">
        <f t="shared" si="4"/>
        <v>0</v>
      </c>
      <c r="U20" s="19">
        <f t="shared" si="5"/>
        <v>0</v>
      </c>
      <c r="V20" s="19">
        <f>+(1-VLOOKUP(O20,'Paso 3 - Análisis'!$O$11:$P$22,2,FALSE))*SUMIF(O:O,O20,U:U)/VLOOKUP(O20,'Paso 3 - Análisis'!P:Q,2,FALSE)</f>
        <v>0</v>
      </c>
      <c r="W20" s="19">
        <f>+VLOOKUP(O20,'Paso 3 - Análisis'!$O$11:$P$22,2,FALSE)*SUMIF(O:O,O20,U:U)/VLOOKUP(O20,'Paso 3 - Análisis'!P:Q,2,FALSE)</f>
        <v>0</v>
      </c>
      <c r="X20" s="19">
        <f t="shared" si="7"/>
        <v>0</v>
      </c>
      <c r="Y20" s="19">
        <f t="shared" si="6"/>
        <v>0</v>
      </c>
      <c r="AD20" s="31"/>
      <c r="AE20" s="31"/>
      <c r="AF20" s="31"/>
      <c r="AG20" s="31"/>
      <c r="AH20" s="31"/>
      <c r="AI20" s="31"/>
      <c r="AJ20" s="31"/>
    </row>
    <row r="21" spans="1:36" x14ac:dyDescent="0.25">
      <c r="A21" t="s">
        <v>16</v>
      </c>
      <c r="B21" t="s">
        <v>32</v>
      </c>
      <c r="C21">
        <f>+'Paso 1 - Ingresos Fijos'!B31</f>
        <v>0</v>
      </c>
      <c r="D21">
        <f>+'Paso 1 - Ingresos Fijos'!C31</f>
        <v>0</v>
      </c>
      <c r="E21" t="str">
        <f t="shared" si="0"/>
        <v>Enero0</v>
      </c>
      <c r="F21" s="19">
        <f>+'Paso 1 - Ingresos Fijos'!D31</f>
        <v>0</v>
      </c>
      <c r="G21" t="s">
        <v>33</v>
      </c>
      <c r="H21">
        <f>+'Paso 2 - Gastos Fijos'!F31</f>
        <v>0</v>
      </c>
      <c r="I21">
        <f>+'Paso 2 - Gastos Fijos'!C31</f>
        <v>0</v>
      </c>
      <c r="J21" t="str">
        <f t="shared" si="1"/>
        <v>Enero0</v>
      </c>
      <c r="K21" s="8">
        <f>+'Paso 2 - Gastos Fijos'!D31</f>
        <v>0</v>
      </c>
      <c r="O21" t="s">
        <v>16</v>
      </c>
      <c r="P21" t="s">
        <v>32</v>
      </c>
      <c r="Q21">
        <v>20</v>
      </c>
      <c r="R21" t="str">
        <f t="shared" si="2"/>
        <v>Enero20</v>
      </c>
      <c r="S21" s="19">
        <f t="shared" si="3"/>
        <v>0</v>
      </c>
      <c r="T21" s="19">
        <f t="shared" si="4"/>
        <v>0</v>
      </c>
      <c r="U21" s="19">
        <f t="shared" si="5"/>
        <v>0</v>
      </c>
      <c r="V21" s="19">
        <f>+(1-VLOOKUP(O21,'Paso 3 - Análisis'!$O$11:$P$22,2,FALSE))*SUMIF(O:O,O21,U:U)/VLOOKUP(O21,'Paso 3 - Análisis'!P:Q,2,FALSE)</f>
        <v>0</v>
      </c>
      <c r="W21" s="19">
        <f>+VLOOKUP(O21,'Paso 3 - Análisis'!$O$11:$P$22,2,FALSE)*SUMIF(O:O,O21,U:U)/VLOOKUP(O21,'Paso 3 - Análisis'!P:Q,2,FALSE)</f>
        <v>0</v>
      </c>
      <c r="X21" s="19">
        <f>+IF(O21=O20,V21+X20,V21)</f>
        <v>0</v>
      </c>
      <c r="Y21" s="19">
        <f t="shared" si="6"/>
        <v>0</v>
      </c>
      <c r="AD21" s="31"/>
      <c r="AE21" s="31"/>
      <c r="AF21" s="31"/>
      <c r="AG21" s="31"/>
      <c r="AH21" s="31"/>
      <c r="AI21" s="31"/>
      <c r="AJ21" s="31"/>
    </row>
    <row r="22" spans="1:36" x14ac:dyDescent="0.25">
      <c r="A22" t="s">
        <v>19</v>
      </c>
      <c r="B22" t="s">
        <v>32</v>
      </c>
      <c r="C22">
        <f>+'Paso 1 - Ingresos Fijos'!F12</f>
        <v>0</v>
      </c>
      <c r="D22">
        <f>+'Paso 1 - Ingresos Fijos'!G12</f>
        <v>0</v>
      </c>
      <c r="E22" t="str">
        <f t="shared" si="0"/>
        <v>Febrero0</v>
      </c>
      <c r="F22" s="19">
        <f>+'Paso 1 - Ingresos Fijos'!H12</f>
        <v>0</v>
      </c>
      <c r="G22" t="s">
        <v>33</v>
      </c>
      <c r="H22">
        <f>+'Paso 2 - Gastos Fijos'!J12</f>
        <v>0</v>
      </c>
      <c r="I22">
        <f>+'Paso 2 - Gastos Fijos'!G12</f>
        <v>0</v>
      </c>
      <c r="J22" t="str">
        <f t="shared" si="1"/>
        <v>Febrero0</v>
      </c>
      <c r="K22" s="8">
        <f>+'Paso 2 - Gastos Fijos'!H12</f>
        <v>0</v>
      </c>
      <c r="O22" t="s">
        <v>16</v>
      </c>
      <c r="P22" t="s">
        <v>32</v>
      </c>
      <c r="Q22">
        <v>21</v>
      </c>
      <c r="R22" t="str">
        <f t="shared" si="2"/>
        <v>Enero21</v>
      </c>
      <c r="S22" s="19">
        <f t="shared" si="3"/>
        <v>0</v>
      </c>
      <c r="T22" s="19">
        <f t="shared" si="4"/>
        <v>0</v>
      </c>
      <c r="U22" s="19">
        <f t="shared" si="5"/>
        <v>0</v>
      </c>
      <c r="V22" s="19">
        <f>+(1-VLOOKUP(O22,'Paso 3 - Análisis'!$O$11:$P$22,2,FALSE))*SUMIF(O:O,O22,U:U)/VLOOKUP(O22,'Paso 3 - Análisis'!P:Q,2,FALSE)</f>
        <v>0</v>
      </c>
      <c r="W22" s="19">
        <f>+VLOOKUP(O22,'Paso 3 - Análisis'!$O$11:$P$22,2,FALSE)*SUMIF(O:O,O22,U:U)/VLOOKUP(O22,'Paso 3 - Análisis'!P:Q,2,FALSE)</f>
        <v>0</v>
      </c>
      <c r="X22" s="19">
        <f>+IF(O22=O21,V22+X21,V22)</f>
        <v>0</v>
      </c>
      <c r="Y22" s="19">
        <f t="shared" si="6"/>
        <v>0</v>
      </c>
      <c r="AD22" s="31"/>
      <c r="AE22" s="31"/>
      <c r="AF22" s="31"/>
      <c r="AG22" s="31"/>
      <c r="AH22" s="31"/>
      <c r="AI22" s="31"/>
      <c r="AJ22" s="31"/>
    </row>
    <row r="23" spans="1:36" x14ac:dyDescent="0.25">
      <c r="A23" t="s">
        <v>19</v>
      </c>
      <c r="B23" t="s">
        <v>32</v>
      </c>
      <c r="C23">
        <f>+'Paso 1 - Ingresos Fijos'!F13</f>
        <v>0</v>
      </c>
      <c r="D23">
        <f>+'Paso 1 - Ingresos Fijos'!G13</f>
        <v>0</v>
      </c>
      <c r="E23" t="str">
        <f t="shared" si="0"/>
        <v>Febrero0</v>
      </c>
      <c r="F23" s="19">
        <f>+'Paso 1 - Ingresos Fijos'!H13</f>
        <v>0</v>
      </c>
      <c r="G23" t="s">
        <v>33</v>
      </c>
      <c r="H23">
        <f>+'Paso 2 - Gastos Fijos'!J13</f>
        <v>0</v>
      </c>
      <c r="I23">
        <f>+'Paso 2 - Gastos Fijos'!G13</f>
        <v>0</v>
      </c>
      <c r="J23" t="str">
        <f t="shared" si="1"/>
        <v>Febrero0</v>
      </c>
      <c r="K23" s="8">
        <f>+'Paso 2 - Gastos Fijos'!H13</f>
        <v>0</v>
      </c>
      <c r="O23" t="s">
        <v>16</v>
      </c>
      <c r="P23" t="s">
        <v>32</v>
      </c>
      <c r="Q23">
        <v>22</v>
      </c>
      <c r="R23" t="str">
        <f t="shared" si="2"/>
        <v>Enero22</v>
      </c>
      <c r="S23" s="19">
        <f t="shared" si="3"/>
        <v>0</v>
      </c>
      <c r="T23" s="19">
        <f t="shared" si="4"/>
        <v>0</v>
      </c>
      <c r="U23" s="19">
        <f t="shared" si="5"/>
        <v>0</v>
      </c>
      <c r="V23" s="19">
        <f>+(1-VLOOKUP(O23,'Paso 3 - Análisis'!$O$11:$P$22,2,FALSE))*SUMIF(O:O,O23,U:U)/VLOOKUP(O23,'Paso 3 - Análisis'!P:Q,2,FALSE)</f>
        <v>0</v>
      </c>
      <c r="W23" s="19">
        <f>+VLOOKUP(O23,'Paso 3 - Análisis'!$O$11:$P$22,2,FALSE)*SUMIF(O:O,O23,U:U)/VLOOKUP(O23,'Paso 3 - Análisis'!P:Q,2,FALSE)</f>
        <v>0</v>
      </c>
      <c r="X23" s="19">
        <f t="shared" ref="X23:X32" si="8">+IF(O23=O22,V23+X22,V23)</f>
        <v>0</v>
      </c>
      <c r="Y23" s="19">
        <f t="shared" si="6"/>
        <v>0</v>
      </c>
      <c r="AD23" s="31"/>
      <c r="AE23" s="31"/>
      <c r="AF23" s="31"/>
      <c r="AG23" s="31"/>
      <c r="AH23" s="31"/>
      <c r="AI23" s="31"/>
      <c r="AJ23" s="31"/>
    </row>
    <row r="24" spans="1:36" x14ac:dyDescent="0.25">
      <c r="A24" t="s">
        <v>19</v>
      </c>
      <c r="B24" t="s">
        <v>32</v>
      </c>
      <c r="C24">
        <f>+'Paso 1 - Ingresos Fijos'!F14</f>
        <v>0</v>
      </c>
      <c r="D24">
        <f>+'Paso 1 - Ingresos Fijos'!G14</f>
        <v>0</v>
      </c>
      <c r="E24" t="str">
        <f t="shared" si="0"/>
        <v>Febrero0</v>
      </c>
      <c r="F24" s="19">
        <f>+'Paso 1 - Ingresos Fijos'!H14</f>
        <v>0</v>
      </c>
      <c r="G24" t="s">
        <v>33</v>
      </c>
      <c r="H24">
        <f>+'Paso 2 - Gastos Fijos'!J14</f>
        <v>0</v>
      </c>
      <c r="I24">
        <f>+'Paso 2 - Gastos Fijos'!G14</f>
        <v>0</v>
      </c>
      <c r="J24" t="str">
        <f t="shared" si="1"/>
        <v>Febrero0</v>
      </c>
      <c r="K24" s="8">
        <f>+'Paso 2 - Gastos Fijos'!H14</f>
        <v>0</v>
      </c>
      <c r="O24" t="s">
        <v>16</v>
      </c>
      <c r="P24" t="s">
        <v>32</v>
      </c>
      <c r="Q24">
        <v>23</v>
      </c>
      <c r="R24" t="str">
        <f t="shared" si="2"/>
        <v>Enero23</v>
      </c>
      <c r="S24" s="19">
        <f t="shared" si="3"/>
        <v>0</v>
      </c>
      <c r="T24" s="19">
        <f t="shared" si="4"/>
        <v>0</v>
      </c>
      <c r="U24" s="19">
        <f t="shared" si="5"/>
        <v>0</v>
      </c>
      <c r="V24" s="19">
        <f>+(1-VLOOKUP(O24,'Paso 3 - Análisis'!$O$11:$P$22,2,FALSE))*SUMIF(O:O,O24,U:U)/VLOOKUP(O24,'Paso 3 - Análisis'!P:Q,2,FALSE)</f>
        <v>0</v>
      </c>
      <c r="W24" s="19">
        <f>+VLOOKUP(O24,'Paso 3 - Análisis'!$O$11:$P$22,2,FALSE)*SUMIF(O:O,O24,U:U)/VLOOKUP(O24,'Paso 3 - Análisis'!P:Q,2,FALSE)</f>
        <v>0</v>
      </c>
      <c r="X24" s="19">
        <f t="shared" si="8"/>
        <v>0</v>
      </c>
      <c r="Y24" s="19">
        <f t="shared" si="6"/>
        <v>0</v>
      </c>
      <c r="AD24" s="31"/>
      <c r="AE24" s="31"/>
      <c r="AF24" s="31"/>
      <c r="AG24" s="31"/>
      <c r="AH24" s="31"/>
      <c r="AI24" s="31"/>
      <c r="AJ24" s="31"/>
    </row>
    <row r="25" spans="1:36" x14ac:dyDescent="0.25">
      <c r="A25" t="s">
        <v>19</v>
      </c>
      <c r="B25" t="s">
        <v>32</v>
      </c>
      <c r="C25">
        <f>+'Paso 1 - Ingresos Fijos'!F15</f>
        <v>0</v>
      </c>
      <c r="D25">
        <f>+'Paso 1 - Ingresos Fijos'!G15</f>
        <v>0</v>
      </c>
      <c r="E25" t="str">
        <f t="shared" si="0"/>
        <v>Febrero0</v>
      </c>
      <c r="F25" s="19">
        <f>+'Paso 1 - Ingresos Fijos'!H15</f>
        <v>0</v>
      </c>
      <c r="G25" t="s">
        <v>33</v>
      </c>
      <c r="H25">
        <f>+'Paso 2 - Gastos Fijos'!J15</f>
        <v>0</v>
      </c>
      <c r="I25">
        <f>+'Paso 2 - Gastos Fijos'!G15</f>
        <v>0</v>
      </c>
      <c r="J25" t="str">
        <f t="shared" si="1"/>
        <v>Febrero0</v>
      </c>
      <c r="K25" s="8">
        <f>+'Paso 2 - Gastos Fijos'!H15</f>
        <v>0</v>
      </c>
      <c r="O25" t="s">
        <v>16</v>
      </c>
      <c r="P25" t="s">
        <v>32</v>
      </c>
      <c r="Q25">
        <v>24</v>
      </c>
      <c r="R25" t="str">
        <f t="shared" si="2"/>
        <v>Enero24</v>
      </c>
      <c r="S25" s="19">
        <f t="shared" si="3"/>
        <v>0</v>
      </c>
      <c r="T25" s="19">
        <f t="shared" si="4"/>
        <v>0</v>
      </c>
      <c r="U25" s="19">
        <f t="shared" si="5"/>
        <v>0</v>
      </c>
      <c r="V25" s="19">
        <f>+(1-VLOOKUP(O25,'Paso 3 - Análisis'!$O$11:$P$22,2,FALSE))*SUMIF(O:O,O25,U:U)/VLOOKUP(O25,'Paso 3 - Análisis'!P:Q,2,FALSE)</f>
        <v>0</v>
      </c>
      <c r="W25" s="19">
        <f>+VLOOKUP(O25,'Paso 3 - Análisis'!$O$11:$P$22,2,FALSE)*SUMIF(O:O,O25,U:U)/VLOOKUP(O25,'Paso 3 - Análisis'!P:Q,2,FALSE)</f>
        <v>0</v>
      </c>
      <c r="X25" s="19">
        <f t="shared" si="8"/>
        <v>0</v>
      </c>
      <c r="Y25" s="19">
        <f t="shared" si="6"/>
        <v>0</v>
      </c>
      <c r="AD25" s="31"/>
      <c r="AE25" s="31"/>
      <c r="AF25" s="31"/>
      <c r="AG25" s="31"/>
      <c r="AH25" s="31"/>
      <c r="AI25" s="31"/>
      <c r="AJ25" s="31"/>
    </row>
    <row r="26" spans="1:36" x14ac:dyDescent="0.25">
      <c r="A26" t="s">
        <v>19</v>
      </c>
      <c r="B26" t="s">
        <v>32</v>
      </c>
      <c r="C26">
        <f>+'Paso 1 - Ingresos Fijos'!F16</f>
        <v>0</v>
      </c>
      <c r="D26">
        <f>+'Paso 1 - Ingresos Fijos'!G16</f>
        <v>0</v>
      </c>
      <c r="E26" t="str">
        <f t="shared" si="0"/>
        <v>Febrero0</v>
      </c>
      <c r="F26" s="19">
        <f>+'Paso 1 - Ingresos Fijos'!H16</f>
        <v>0</v>
      </c>
      <c r="G26" t="s">
        <v>33</v>
      </c>
      <c r="H26">
        <f>+'Paso 2 - Gastos Fijos'!J16</f>
        <v>0</v>
      </c>
      <c r="I26">
        <f>+'Paso 2 - Gastos Fijos'!G16</f>
        <v>0</v>
      </c>
      <c r="J26" t="str">
        <f t="shared" si="1"/>
        <v>Febrero0</v>
      </c>
      <c r="K26" s="8">
        <f>+'Paso 2 - Gastos Fijos'!H16</f>
        <v>0</v>
      </c>
      <c r="O26" t="s">
        <v>16</v>
      </c>
      <c r="P26" t="s">
        <v>32</v>
      </c>
      <c r="Q26">
        <v>25</v>
      </c>
      <c r="R26" t="str">
        <f t="shared" si="2"/>
        <v>Enero25</v>
      </c>
      <c r="S26" s="19">
        <f t="shared" si="3"/>
        <v>0</v>
      </c>
      <c r="T26" s="19">
        <f t="shared" si="4"/>
        <v>0</v>
      </c>
      <c r="U26" s="19">
        <f t="shared" si="5"/>
        <v>0</v>
      </c>
      <c r="V26" s="19">
        <f>+(1-VLOOKUP(O26,'Paso 3 - Análisis'!$O$11:$P$22,2,FALSE))*SUMIF(O:O,O26,U:U)/VLOOKUP(O26,'Paso 3 - Análisis'!P:Q,2,FALSE)</f>
        <v>0</v>
      </c>
      <c r="W26" s="19">
        <f>+VLOOKUP(O26,'Paso 3 - Análisis'!$O$11:$P$22,2,FALSE)*SUMIF(O:O,O26,U:U)/VLOOKUP(O26,'Paso 3 - Análisis'!P:Q,2,FALSE)</f>
        <v>0</v>
      </c>
      <c r="X26" s="19">
        <f t="shared" si="8"/>
        <v>0</v>
      </c>
      <c r="Y26" s="19">
        <f t="shared" si="6"/>
        <v>0</v>
      </c>
      <c r="AD26" s="31"/>
      <c r="AE26" s="31"/>
      <c r="AF26" s="31"/>
      <c r="AG26" s="31"/>
      <c r="AH26" s="31"/>
      <c r="AI26" s="31"/>
      <c r="AJ26" s="31"/>
    </row>
    <row r="27" spans="1:36" x14ac:dyDescent="0.25">
      <c r="A27" t="s">
        <v>19</v>
      </c>
      <c r="B27" t="s">
        <v>32</v>
      </c>
      <c r="C27">
        <f>+'Paso 1 - Ingresos Fijos'!F17</f>
        <v>0</v>
      </c>
      <c r="D27">
        <f>+'Paso 1 - Ingresos Fijos'!G17</f>
        <v>0</v>
      </c>
      <c r="E27" t="str">
        <f t="shared" si="0"/>
        <v>Febrero0</v>
      </c>
      <c r="F27" s="19">
        <f>+'Paso 1 - Ingresos Fijos'!H17</f>
        <v>0</v>
      </c>
      <c r="G27" t="s">
        <v>33</v>
      </c>
      <c r="H27">
        <f>+'Paso 2 - Gastos Fijos'!J17</f>
        <v>0</v>
      </c>
      <c r="I27">
        <f>+'Paso 2 - Gastos Fijos'!G17</f>
        <v>0</v>
      </c>
      <c r="J27" t="str">
        <f t="shared" si="1"/>
        <v>Febrero0</v>
      </c>
      <c r="K27" s="8">
        <f>+'Paso 2 - Gastos Fijos'!H17</f>
        <v>0</v>
      </c>
      <c r="O27" t="s">
        <v>16</v>
      </c>
      <c r="P27" t="s">
        <v>32</v>
      </c>
      <c r="Q27">
        <v>26</v>
      </c>
      <c r="R27" t="str">
        <f t="shared" si="2"/>
        <v>Enero26</v>
      </c>
      <c r="S27" s="19">
        <f t="shared" si="3"/>
        <v>0</v>
      </c>
      <c r="T27" s="19">
        <f t="shared" si="4"/>
        <v>0</v>
      </c>
      <c r="U27" s="19">
        <f t="shared" si="5"/>
        <v>0</v>
      </c>
      <c r="V27" s="19">
        <f>+(1-VLOOKUP(O27,'Paso 3 - Análisis'!$O$11:$P$22,2,FALSE))*SUMIF(O:O,O27,U:U)/VLOOKUP(O27,'Paso 3 - Análisis'!P:Q,2,FALSE)</f>
        <v>0</v>
      </c>
      <c r="W27" s="19">
        <f>+VLOOKUP(O27,'Paso 3 - Análisis'!$O$11:$P$22,2,FALSE)*SUMIF(O:O,O27,U:U)/VLOOKUP(O27,'Paso 3 - Análisis'!P:Q,2,FALSE)</f>
        <v>0</v>
      </c>
      <c r="X27" s="19">
        <f t="shared" si="8"/>
        <v>0</v>
      </c>
      <c r="Y27" s="19">
        <f t="shared" si="6"/>
        <v>0</v>
      </c>
      <c r="AD27" s="31"/>
      <c r="AE27" s="31"/>
      <c r="AF27" s="31"/>
      <c r="AG27" s="31"/>
      <c r="AH27" s="31"/>
      <c r="AI27" s="31"/>
      <c r="AJ27" s="31"/>
    </row>
    <row r="28" spans="1:36" x14ac:dyDescent="0.25">
      <c r="A28" t="s">
        <v>19</v>
      </c>
      <c r="B28" t="s">
        <v>32</v>
      </c>
      <c r="C28">
        <f>+'Paso 1 - Ingresos Fijos'!F18</f>
        <v>0</v>
      </c>
      <c r="D28">
        <f>+'Paso 1 - Ingresos Fijos'!G18</f>
        <v>0</v>
      </c>
      <c r="E28" t="str">
        <f t="shared" si="0"/>
        <v>Febrero0</v>
      </c>
      <c r="F28" s="19">
        <f>+'Paso 1 - Ingresos Fijos'!H18</f>
        <v>0</v>
      </c>
      <c r="G28" t="s">
        <v>33</v>
      </c>
      <c r="H28">
        <f>+'Paso 2 - Gastos Fijos'!J18</f>
        <v>0</v>
      </c>
      <c r="I28">
        <f>+'Paso 2 - Gastos Fijos'!G18</f>
        <v>0</v>
      </c>
      <c r="J28" t="str">
        <f t="shared" si="1"/>
        <v>Febrero0</v>
      </c>
      <c r="K28" s="8">
        <f>+'Paso 2 - Gastos Fijos'!H18</f>
        <v>0</v>
      </c>
      <c r="O28" t="s">
        <v>16</v>
      </c>
      <c r="P28" t="s">
        <v>32</v>
      </c>
      <c r="Q28">
        <v>27</v>
      </c>
      <c r="R28" t="str">
        <f t="shared" si="2"/>
        <v>Enero27</v>
      </c>
      <c r="S28" s="19">
        <f t="shared" si="3"/>
        <v>0</v>
      </c>
      <c r="T28" s="19">
        <f t="shared" si="4"/>
        <v>0</v>
      </c>
      <c r="U28" s="19">
        <f t="shared" si="5"/>
        <v>0</v>
      </c>
      <c r="V28" s="19">
        <f>+(1-VLOOKUP(O28,'Paso 3 - Análisis'!$O$11:$P$22,2,FALSE))*SUMIF(O:O,O28,U:U)/VLOOKUP(O28,'Paso 3 - Análisis'!P:Q,2,FALSE)</f>
        <v>0</v>
      </c>
      <c r="W28" s="19">
        <f>+VLOOKUP(O28,'Paso 3 - Análisis'!$O$11:$P$22,2,FALSE)*SUMIF(O:O,O28,U:U)/VLOOKUP(O28,'Paso 3 - Análisis'!P:Q,2,FALSE)</f>
        <v>0</v>
      </c>
      <c r="X28" s="19">
        <f t="shared" si="8"/>
        <v>0</v>
      </c>
      <c r="Y28" s="19">
        <f t="shared" si="6"/>
        <v>0</v>
      </c>
      <c r="AD28" s="31"/>
      <c r="AE28" s="31"/>
      <c r="AF28" s="31"/>
      <c r="AG28" s="31"/>
      <c r="AH28" s="31"/>
      <c r="AI28" s="31"/>
      <c r="AJ28" s="31"/>
    </row>
    <row r="29" spans="1:36" x14ac:dyDescent="0.25">
      <c r="A29" t="s">
        <v>19</v>
      </c>
      <c r="B29" t="s">
        <v>32</v>
      </c>
      <c r="C29">
        <f>+'Paso 1 - Ingresos Fijos'!F19</f>
        <v>0</v>
      </c>
      <c r="D29">
        <f>+'Paso 1 - Ingresos Fijos'!G19</f>
        <v>0</v>
      </c>
      <c r="E29" t="str">
        <f t="shared" si="0"/>
        <v>Febrero0</v>
      </c>
      <c r="F29" s="19">
        <f>+'Paso 1 - Ingresos Fijos'!H19</f>
        <v>0</v>
      </c>
      <c r="G29" t="s">
        <v>33</v>
      </c>
      <c r="H29">
        <f>+'Paso 2 - Gastos Fijos'!J19</f>
        <v>0</v>
      </c>
      <c r="I29">
        <f>+'Paso 2 - Gastos Fijos'!G19</f>
        <v>0</v>
      </c>
      <c r="J29" t="str">
        <f t="shared" si="1"/>
        <v>Febrero0</v>
      </c>
      <c r="K29" s="8">
        <f>+'Paso 2 - Gastos Fijos'!H19</f>
        <v>0</v>
      </c>
      <c r="O29" t="s">
        <v>16</v>
      </c>
      <c r="P29" t="s">
        <v>32</v>
      </c>
      <c r="Q29">
        <v>28</v>
      </c>
      <c r="R29" t="str">
        <f t="shared" si="2"/>
        <v>Enero28</v>
      </c>
      <c r="S29" s="19">
        <f t="shared" si="3"/>
        <v>0</v>
      </c>
      <c r="T29" s="19">
        <f t="shared" si="4"/>
        <v>0</v>
      </c>
      <c r="U29" s="19">
        <f t="shared" si="5"/>
        <v>0</v>
      </c>
      <c r="V29" s="19">
        <f>+(1-VLOOKUP(O29,'Paso 3 - Análisis'!$O$11:$P$22,2,FALSE))*SUMIF(O:O,O29,U:U)/VLOOKUP(O29,'Paso 3 - Análisis'!P:Q,2,FALSE)</f>
        <v>0</v>
      </c>
      <c r="W29" s="19">
        <f>+VLOOKUP(O29,'Paso 3 - Análisis'!$O$11:$P$22,2,FALSE)*SUMIF(O:O,O29,U:U)/VLOOKUP(O29,'Paso 3 - Análisis'!P:Q,2,FALSE)</f>
        <v>0</v>
      </c>
      <c r="X29" s="19">
        <f t="shared" si="8"/>
        <v>0</v>
      </c>
      <c r="Y29" s="19">
        <f t="shared" si="6"/>
        <v>0</v>
      </c>
      <c r="AD29" s="31"/>
      <c r="AE29" s="31"/>
      <c r="AF29" s="31"/>
      <c r="AG29" s="31"/>
      <c r="AH29" s="31"/>
      <c r="AI29" s="31"/>
      <c r="AJ29" s="31"/>
    </row>
    <row r="30" spans="1:36" x14ac:dyDescent="0.25">
      <c r="A30" t="s">
        <v>19</v>
      </c>
      <c r="B30" t="s">
        <v>32</v>
      </c>
      <c r="C30">
        <f>+'Paso 1 - Ingresos Fijos'!F20</f>
        <v>0</v>
      </c>
      <c r="D30">
        <f>+'Paso 1 - Ingresos Fijos'!G20</f>
        <v>0</v>
      </c>
      <c r="E30" t="str">
        <f t="shared" si="0"/>
        <v>Febrero0</v>
      </c>
      <c r="F30" s="19">
        <f>+'Paso 1 - Ingresos Fijos'!H20</f>
        <v>0</v>
      </c>
      <c r="G30" t="s">
        <v>33</v>
      </c>
      <c r="H30">
        <f>+'Paso 2 - Gastos Fijos'!J20</f>
        <v>0</v>
      </c>
      <c r="I30">
        <f>+'Paso 2 - Gastos Fijos'!G20</f>
        <v>0</v>
      </c>
      <c r="J30" t="str">
        <f t="shared" si="1"/>
        <v>Febrero0</v>
      </c>
      <c r="K30" s="8">
        <f>+'Paso 2 - Gastos Fijos'!H20</f>
        <v>0</v>
      </c>
      <c r="O30" t="s">
        <v>16</v>
      </c>
      <c r="P30" t="s">
        <v>32</v>
      </c>
      <c r="Q30">
        <v>29</v>
      </c>
      <c r="R30" t="str">
        <f t="shared" si="2"/>
        <v>Enero29</v>
      </c>
      <c r="S30" s="19">
        <f t="shared" si="3"/>
        <v>0</v>
      </c>
      <c r="T30" s="19">
        <f t="shared" si="4"/>
        <v>0</v>
      </c>
      <c r="U30" s="19">
        <f t="shared" si="5"/>
        <v>0</v>
      </c>
      <c r="V30" s="19">
        <f>+(1-VLOOKUP(O30,'Paso 3 - Análisis'!$O$11:$P$22,2,FALSE))*SUMIF(O:O,O30,U:U)/VLOOKUP(O30,'Paso 3 - Análisis'!P:Q,2,FALSE)</f>
        <v>0</v>
      </c>
      <c r="W30" s="19">
        <f>+VLOOKUP(O30,'Paso 3 - Análisis'!$O$11:$P$22,2,FALSE)*SUMIF(O:O,O30,U:U)/VLOOKUP(O30,'Paso 3 - Análisis'!P:Q,2,FALSE)</f>
        <v>0</v>
      </c>
      <c r="X30" s="19">
        <f t="shared" si="8"/>
        <v>0</v>
      </c>
      <c r="Y30" s="19">
        <f t="shared" si="6"/>
        <v>0</v>
      </c>
      <c r="AD30" s="31"/>
      <c r="AE30" s="31"/>
      <c r="AF30" s="31"/>
      <c r="AG30" s="31"/>
      <c r="AH30" s="31"/>
      <c r="AI30" s="31"/>
      <c r="AJ30" s="31"/>
    </row>
    <row r="31" spans="1:36" x14ac:dyDescent="0.25">
      <c r="A31" t="s">
        <v>19</v>
      </c>
      <c r="B31" t="s">
        <v>32</v>
      </c>
      <c r="C31">
        <f>+'Paso 1 - Ingresos Fijos'!F21</f>
        <v>0</v>
      </c>
      <c r="D31">
        <f>+'Paso 1 - Ingresos Fijos'!G21</f>
        <v>0</v>
      </c>
      <c r="E31" t="str">
        <f t="shared" si="0"/>
        <v>Febrero0</v>
      </c>
      <c r="F31" s="19">
        <f>+'Paso 1 - Ingresos Fijos'!H21</f>
        <v>0</v>
      </c>
      <c r="G31" t="s">
        <v>33</v>
      </c>
      <c r="H31">
        <f>+'Paso 2 - Gastos Fijos'!J21</f>
        <v>0</v>
      </c>
      <c r="I31">
        <f>+'Paso 2 - Gastos Fijos'!G21</f>
        <v>0</v>
      </c>
      <c r="J31" t="str">
        <f t="shared" si="1"/>
        <v>Febrero0</v>
      </c>
      <c r="K31" s="8">
        <f>+'Paso 2 - Gastos Fijos'!H21</f>
        <v>0</v>
      </c>
      <c r="O31" t="s">
        <v>16</v>
      </c>
      <c r="P31" t="s">
        <v>32</v>
      </c>
      <c r="Q31">
        <v>30</v>
      </c>
      <c r="R31" t="str">
        <f t="shared" si="2"/>
        <v>Enero30</v>
      </c>
      <c r="S31" s="19">
        <f t="shared" si="3"/>
        <v>0</v>
      </c>
      <c r="T31" s="19">
        <f t="shared" si="4"/>
        <v>0</v>
      </c>
      <c r="U31" s="19">
        <f t="shared" si="5"/>
        <v>0</v>
      </c>
      <c r="V31" s="19">
        <f>+(1-VLOOKUP(O31,'Paso 3 - Análisis'!$O$11:$P$22,2,FALSE))*SUMIF(O:O,O31,U:U)/VLOOKUP(O31,'Paso 3 - Análisis'!P:Q,2,FALSE)</f>
        <v>0</v>
      </c>
      <c r="W31" s="19">
        <f>+VLOOKUP(O31,'Paso 3 - Análisis'!$O$11:$P$22,2,FALSE)*SUMIF(O:O,O31,U:U)/VLOOKUP(O31,'Paso 3 - Análisis'!P:Q,2,FALSE)</f>
        <v>0</v>
      </c>
      <c r="X31" s="19">
        <f t="shared" si="8"/>
        <v>0</v>
      </c>
      <c r="Y31" s="19">
        <f t="shared" si="6"/>
        <v>0</v>
      </c>
      <c r="AD31" s="31"/>
      <c r="AE31" s="31"/>
      <c r="AF31" s="31"/>
      <c r="AG31" s="31"/>
      <c r="AH31" s="31"/>
      <c r="AI31" s="31"/>
      <c r="AJ31" s="31"/>
    </row>
    <row r="32" spans="1:36" x14ac:dyDescent="0.25">
      <c r="A32" t="s">
        <v>19</v>
      </c>
      <c r="B32" t="s">
        <v>32</v>
      </c>
      <c r="C32">
        <f>+'Paso 1 - Ingresos Fijos'!F22</f>
        <v>0</v>
      </c>
      <c r="D32">
        <f>+'Paso 1 - Ingresos Fijos'!G22</f>
        <v>0</v>
      </c>
      <c r="E32" t="str">
        <f t="shared" si="0"/>
        <v>Febrero0</v>
      </c>
      <c r="F32" s="19">
        <f>+'Paso 1 - Ingresos Fijos'!H22</f>
        <v>0</v>
      </c>
      <c r="G32" t="s">
        <v>33</v>
      </c>
      <c r="H32">
        <f>+'Paso 2 - Gastos Fijos'!J22</f>
        <v>0</v>
      </c>
      <c r="I32">
        <f>+'Paso 2 - Gastos Fijos'!G22</f>
        <v>0</v>
      </c>
      <c r="J32" t="str">
        <f t="shared" si="1"/>
        <v>Febrero0</v>
      </c>
      <c r="K32" s="8">
        <f>+'Paso 2 - Gastos Fijos'!H22</f>
        <v>0</v>
      </c>
      <c r="O32" t="s">
        <v>16</v>
      </c>
      <c r="P32" t="s">
        <v>32</v>
      </c>
      <c r="Q32">
        <v>31</v>
      </c>
      <c r="R32" t="str">
        <f t="shared" si="2"/>
        <v>Enero31</v>
      </c>
      <c r="S32" s="19">
        <f t="shared" si="3"/>
        <v>0</v>
      </c>
      <c r="T32" s="19">
        <f t="shared" si="4"/>
        <v>0</v>
      </c>
      <c r="U32" s="19">
        <f t="shared" si="5"/>
        <v>0</v>
      </c>
      <c r="V32" s="19">
        <f>+(1-VLOOKUP(O32,'Paso 3 - Análisis'!$O$11:$P$22,2,FALSE))*SUMIF(O:O,O32,U:U)/VLOOKUP(O32,'Paso 3 - Análisis'!P:Q,2,FALSE)</f>
        <v>0</v>
      </c>
      <c r="W32" s="19">
        <f>+VLOOKUP(O32,'Paso 3 - Análisis'!$O$11:$P$22,2,FALSE)*SUMIF(O:O,O32,U:U)/VLOOKUP(O32,'Paso 3 - Análisis'!P:Q,2,FALSE)</f>
        <v>0</v>
      </c>
      <c r="X32" s="19">
        <f t="shared" si="8"/>
        <v>0</v>
      </c>
      <c r="Y32" s="19">
        <f t="shared" si="6"/>
        <v>0</v>
      </c>
      <c r="AD32" s="31"/>
      <c r="AE32" s="31"/>
      <c r="AF32" s="31"/>
      <c r="AG32" s="31"/>
      <c r="AH32" s="31"/>
      <c r="AI32" s="31"/>
      <c r="AJ32" s="31"/>
    </row>
    <row r="33" spans="1:25" x14ac:dyDescent="0.25">
      <c r="A33" t="s">
        <v>19</v>
      </c>
      <c r="B33" t="s">
        <v>32</v>
      </c>
      <c r="C33">
        <f>+'Paso 1 - Ingresos Fijos'!F23</f>
        <v>0</v>
      </c>
      <c r="D33">
        <f>+'Paso 1 - Ingresos Fijos'!G23</f>
        <v>0</v>
      </c>
      <c r="E33" t="str">
        <f t="shared" si="0"/>
        <v>Febrero0</v>
      </c>
      <c r="F33" s="19">
        <f>+'Paso 1 - Ingresos Fijos'!H23</f>
        <v>0</v>
      </c>
      <c r="G33" t="s">
        <v>33</v>
      </c>
      <c r="H33">
        <f>+'Paso 2 - Gastos Fijos'!J23</f>
        <v>0</v>
      </c>
      <c r="I33">
        <f>+'Paso 2 - Gastos Fijos'!G23</f>
        <v>0</v>
      </c>
      <c r="J33" t="str">
        <f t="shared" si="1"/>
        <v>Febrero0</v>
      </c>
      <c r="K33" s="8">
        <f>+'Paso 2 - Gastos Fijos'!H23</f>
        <v>0</v>
      </c>
      <c r="O33" t="s">
        <v>19</v>
      </c>
      <c r="P33" t="s">
        <v>32</v>
      </c>
      <c r="Q33">
        <v>1</v>
      </c>
      <c r="R33" t="str">
        <f t="shared" si="2"/>
        <v>Febrero1</v>
      </c>
      <c r="S33" s="19">
        <f t="shared" si="3"/>
        <v>0</v>
      </c>
      <c r="T33" s="19">
        <f t="shared" si="4"/>
        <v>0</v>
      </c>
      <c r="U33" s="19">
        <f t="shared" si="5"/>
        <v>0</v>
      </c>
      <c r="V33" s="19">
        <f>+(1-VLOOKUP(O33,'Paso 3 - Análisis'!$O$11:$P$22,2,FALSE))*SUMIF(O:O,O33,U:U)/VLOOKUP(O33,'Paso 3 - Análisis'!P:Q,2,FALSE)</f>
        <v>0</v>
      </c>
      <c r="W33" s="19">
        <f>+VLOOKUP(O33,'Paso 3 - Análisis'!$O$11:$P$22,2,FALSE)*SUMIF(O:O,O33,U:U)/VLOOKUP(O33,'Paso 3 - Análisis'!P:Q,2,FALSE)</f>
        <v>0</v>
      </c>
      <c r="X33" s="19">
        <f>+IF(O33=O32,V33+X32,V33)</f>
        <v>0</v>
      </c>
      <c r="Y33" s="19">
        <f t="shared" si="6"/>
        <v>0</v>
      </c>
    </row>
    <row r="34" spans="1:25" x14ac:dyDescent="0.25">
      <c r="A34" t="s">
        <v>19</v>
      </c>
      <c r="B34" t="s">
        <v>32</v>
      </c>
      <c r="C34">
        <f>+'Paso 1 - Ingresos Fijos'!F24</f>
        <v>0</v>
      </c>
      <c r="D34">
        <f>+'Paso 1 - Ingresos Fijos'!G24</f>
        <v>0</v>
      </c>
      <c r="E34" t="str">
        <f t="shared" si="0"/>
        <v>Febrero0</v>
      </c>
      <c r="F34" s="19">
        <f>+'Paso 1 - Ingresos Fijos'!H24</f>
        <v>0</v>
      </c>
      <c r="G34" t="s">
        <v>33</v>
      </c>
      <c r="H34">
        <f>+'Paso 2 - Gastos Fijos'!J24</f>
        <v>0</v>
      </c>
      <c r="I34">
        <f>+'Paso 2 - Gastos Fijos'!G24</f>
        <v>0</v>
      </c>
      <c r="J34" t="str">
        <f t="shared" si="1"/>
        <v>Febrero0</v>
      </c>
      <c r="K34" s="8">
        <f>+'Paso 2 - Gastos Fijos'!H24</f>
        <v>0</v>
      </c>
      <c r="O34" t="s">
        <v>19</v>
      </c>
      <c r="P34" t="s">
        <v>32</v>
      </c>
      <c r="Q34">
        <v>2</v>
      </c>
      <c r="R34" t="str">
        <f t="shared" si="2"/>
        <v>Febrero2</v>
      </c>
      <c r="S34" s="19">
        <f t="shared" si="3"/>
        <v>0</v>
      </c>
      <c r="T34" s="19">
        <f t="shared" si="4"/>
        <v>0</v>
      </c>
      <c r="U34" s="19">
        <f t="shared" si="5"/>
        <v>0</v>
      </c>
      <c r="V34" s="19">
        <f>+(1-VLOOKUP(O34,'Paso 3 - Análisis'!$O$11:$P$22,2,FALSE))*SUMIF(O:O,O34,U:U)/VLOOKUP(O34,'Paso 3 - Análisis'!P:Q,2,FALSE)</f>
        <v>0</v>
      </c>
      <c r="W34" s="19">
        <f>+VLOOKUP(O34,'Paso 3 - Análisis'!$O$11:$P$22,2,FALSE)*SUMIF(O:O,O34,U:U)/VLOOKUP(O34,'Paso 3 - Análisis'!P:Q,2,FALSE)</f>
        <v>0</v>
      </c>
      <c r="X34" s="19">
        <f t="shared" ref="X34:X60" si="9">+IF(O34=O33,V34+X33,V34)</f>
        <v>0</v>
      </c>
      <c r="Y34" s="19">
        <f t="shared" si="6"/>
        <v>0</v>
      </c>
    </row>
    <row r="35" spans="1:25" x14ac:dyDescent="0.25">
      <c r="A35" t="s">
        <v>19</v>
      </c>
      <c r="B35" t="s">
        <v>32</v>
      </c>
      <c r="C35">
        <f>+'Paso 1 - Ingresos Fijos'!F25</f>
        <v>0</v>
      </c>
      <c r="D35">
        <f>+'Paso 1 - Ingresos Fijos'!G25</f>
        <v>0</v>
      </c>
      <c r="E35" t="str">
        <f t="shared" si="0"/>
        <v>Febrero0</v>
      </c>
      <c r="F35" s="19">
        <f>+'Paso 1 - Ingresos Fijos'!H25</f>
        <v>0</v>
      </c>
      <c r="G35" t="s">
        <v>33</v>
      </c>
      <c r="H35">
        <f>+'Paso 2 - Gastos Fijos'!J25</f>
        <v>0</v>
      </c>
      <c r="I35">
        <f>+'Paso 2 - Gastos Fijos'!G25</f>
        <v>0</v>
      </c>
      <c r="J35" t="str">
        <f t="shared" si="1"/>
        <v>Febrero0</v>
      </c>
      <c r="K35" s="8">
        <f>+'Paso 2 - Gastos Fijos'!H25</f>
        <v>0</v>
      </c>
      <c r="O35" t="s">
        <v>19</v>
      </c>
      <c r="P35" t="s">
        <v>32</v>
      </c>
      <c r="Q35">
        <v>3</v>
      </c>
      <c r="R35" t="str">
        <f t="shared" si="2"/>
        <v>Febrero3</v>
      </c>
      <c r="S35" s="19">
        <f t="shared" si="3"/>
        <v>0</v>
      </c>
      <c r="T35" s="19">
        <f t="shared" si="4"/>
        <v>0</v>
      </c>
      <c r="U35" s="19">
        <f t="shared" si="5"/>
        <v>0</v>
      </c>
      <c r="V35" s="19">
        <f>+(1-VLOOKUP(O35,'Paso 3 - Análisis'!$O$11:$P$22,2,FALSE))*SUMIF(O:O,O35,U:U)/VLOOKUP(O35,'Paso 3 - Análisis'!P:Q,2,FALSE)</f>
        <v>0</v>
      </c>
      <c r="W35" s="19">
        <f>+VLOOKUP(O35,'Paso 3 - Análisis'!$O$11:$P$22,2,FALSE)*SUMIF(O:O,O35,U:U)/VLOOKUP(O35,'Paso 3 - Análisis'!P:Q,2,FALSE)</f>
        <v>0</v>
      </c>
      <c r="X35" s="19">
        <f t="shared" si="9"/>
        <v>0</v>
      </c>
      <c r="Y35" s="19">
        <f t="shared" si="6"/>
        <v>0</v>
      </c>
    </row>
    <row r="36" spans="1:25" x14ac:dyDescent="0.25">
      <c r="A36" t="s">
        <v>19</v>
      </c>
      <c r="B36" t="s">
        <v>32</v>
      </c>
      <c r="C36">
        <f>+'Paso 1 - Ingresos Fijos'!F26</f>
        <v>0</v>
      </c>
      <c r="D36">
        <f>+'Paso 1 - Ingresos Fijos'!G26</f>
        <v>0</v>
      </c>
      <c r="E36" t="str">
        <f t="shared" si="0"/>
        <v>Febrero0</v>
      </c>
      <c r="F36" s="19">
        <f>+'Paso 1 - Ingresos Fijos'!H26</f>
        <v>0</v>
      </c>
      <c r="G36" t="s">
        <v>33</v>
      </c>
      <c r="H36">
        <f>+'Paso 2 - Gastos Fijos'!J26</f>
        <v>0</v>
      </c>
      <c r="I36">
        <f>+'Paso 2 - Gastos Fijos'!G26</f>
        <v>0</v>
      </c>
      <c r="J36" t="str">
        <f t="shared" si="1"/>
        <v>Febrero0</v>
      </c>
      <c r="K36" s="8">
        <f>+'Paso 2 - Gastos Fijos'!H26</f>
        <v>0</v>
      </c>
      <c r="O36" t="s">
        <v>19</v>
      </c>
      <c r="P36" t="s">
        <v>32</v>
      </c>
      <c r="Q36">
        <v>4</v>
      </c>
      <c r="R36" t="str">
        <f t="shared" si="2"/>
        <v>Febrero4</v>
      </c>
      <c r="S36" s="19">
        <f t="shared" si="3"/>
        <v>0</v>
      </c>
      <c r="T36" s="19">
        <f t="shared" si="4"/>
        <v>0</v>
      </c>
      <c r="U36" s="19">
        <f t="shared" si="5"/>
        <v>0</v>
      </c>
      <c r="V36" s="19">
        <f>+(1-VLOOKUP(O36,'Paso 3 - Análisis'!$O$11:$P$22,2,FALSE))*SUMIF(O:O,O36,U:U)/VLOOKUP(O36,'Paso 3 - Análisis'!P:Q,2,FALSE)</f>
        <v>0</v>
      </c>
      <c r="W36" s="19">
        <f>+VLOOKUP(O36,'Paso 3 - Análisis'!$O$11:$P$22,2,FALSE)*SUMIF(O:O,O36,U:U)/VLOOKUP(O36,'Paso 3 - Análisis'!P:Q,2,FALSE)</f>
        <v>0</v>
      </c>
      <c r="X36" s="19">
        <f t="shared" si="9"/>
        <v>0</v>
      </c>
      <c r="Y36" s="19">
        <f t="shared" si="6"/>
        <v>0</v>
      </c>
    </row>
    <row r="37" spans="1:25" x14ac:dyDescent="0.25">
      <c r="A37" t="s">
        <v>19</v>
      </c>
      <c r="B37" t="s">
        <v>32</v>
      </c>
      <c r="C37">
        <f>+'Paso 1 - Ingresos Fijos'!F27</f>
        <v>0</v>
      </c>
      <c r="D37">
        <f>+'Paso 1 - Ingresos Fijos'!G27</f>
        <v>0</v>
      </c>
      <c r="E37" t="str">
        <f t="shared" si="0"/>
        <v>Febrero0</v>
      </c>
      <c r="F37" s="19">
        <f>+'Paso 1 - Ingresos Fijos'!H27</f>
        <v>0</v>
      </c>
      <c r="G37" t="s">
        <v>33</v>
      </c>
      <c r="H37">
        <f>+'Paso 2 - Gastos Fijos'!J27</f>
        <v>0</v>
      </c>
      <c r="I37">
        <f>+'Paso 2 - Gastos Fijos'!G27</f>
        <v>0</v>
      </c>
      <c r="J37" t="str">
        <f t="shared" si="1"/>
        <v>Febrero0</v>
      </c>
      <c r="K37" s="8">
        <f>+'Paso 2 - Gastos Fijos'!H27</f>
        <v>0</v>
      </c>
      <c r="O37" t="s">
        <v>19</v>
      </c>
      <c r="P37" t="s">
        <v>32</v>
      </c>
      <c r="Q37">
        <v>5</v>
      </c>
      <c r="R37" t="str">
        <f t="shared" si="2"/>
        <v>Febrero5</v>
      </c>
      <c r="S37" s="19">
        <f t="shared" si="3"/>
        <v>0</v>
      </c>
      <c r="T37" s="19">
        <f t="shared" si="4"/>
        <v>0</v>
      </c>
      <c r="U37" s="19">
        <f t="shared" si="5"/>
        <v>0</v>
      </c>
      <c r="V37" s="19">
        <f>+(1-VLOOKUP(O37,'Paso 3 - Análisis'!$O$11:$P$22,2,FALSE))*SUMIF(O:O,O37,U:U)/VLOOKUP(O37,'Paso 3 - Análisis'!P:Q,2,FALSE)</f>
        <v>0</v>
      </c>
      <c r="W37" s="19">
        <f>+VLOOKUP(O37,'Paso 3 - Análisis'!$O$11:$P$22,2,FALSE)*SUMIF(O:O,O37,U:U)/VLOOKUP(O37,'Paso 3 - Análisis'!P:Q,2,FALSE)</f>
        <v>0</v>
      </c>
      <c r="X37" s="19">
        <f t="shared" si="9"/>
        <v>0</v>
      </c>
      <c r="Y37" s="19">
        <f t="shared" si="6"/>
        <v>0</v>
      </c>
    </row>
    <row r="38" spans="1:25" x14ac:dyDescent="0.25">
      <c r="A38" t="s">
        <v>19</v>
      </c>
      <c r="B38" t="s">
        <v>32</v>
      </c>
      <c r="C38">
        <f>+'Paso 1 - Ingresos Fijos'!F28</f>
        <v>0</v>
      </c>
      <c r="D38">
        <f>+'Paso 1 - Ingresos Fijos'!G28</f>
        <v>0</v>
      </c>
      <c r="E38" t="str">
        <f t="shared" si="0"/>
        <v>Febrero0</v>
      </c>
      <c r="F38" s="19">
        <f>+'Paso 1 - Ingresos Fijos'!H28</f>
        <v>0</v>
      </c>
      <c r="G38" t="s">
        <v>33</v>
      </c>
      <c r="H38">
        <f>+'Paso 2 - Gastos Fijos'!J28</f>
        <v>0</v>
      </c>
      <c r="I38">
        <f>+'Paso 2 - Gastos Fijos'!G28</f>
        <v>0</v>
      </c>
      <c r="J38" t="str">
        <f t="shared" si="1"/>
        <v>Febrero0</v>
      </c>
      <c r="K38" s="8">
        <f>+'Paso 2 - Gastos Fijos'!H28</f>
        <v>0</v>
      </c>
      <c r="O38" t="s">
        <v>19</v>
      </c>
      <c r="P38" t="s">
        <v>32</v>
      </c>
      <c r="Q38">
        <v>6</v>
      </c>
      <c r="R38" t="str">
        <f t="shared" si="2"/>
        <v>Febrero6</v>
      </c>
      <c r="S38" s="19">
        <f t="shared" si="3"/>
        <v>0</v>
      </c>
      <c r="T38" s="19">
        <f t="shared" si="4"/>
        <v>0</v>
      </c>
      <c r="U38" s="19">
        <f t="shared" si="5"/>
        <v>0</v>
      </c>
      <c r="V38" s="19">
        <f>+(1-VLOOKUP(O38,'Paso 3 - Análisis'!$O$11:$P$22,2,FALSE))*SUMIF(O:O,O38,U:U)/VLOOKUP(O38,'Paso 3 - Análisis'!P:Q,2,FALSE)</f>
        <v>0</v>
      </c>
      <c r="W38" s="19">
        <f>+VLOOKUP(O38,'Paso 3 - Análisis'!$O$11:$P$22,2,FALSE)*SUMIF(O:O,O38,U:U)/VLOOKUP(O38,'Paso 3 - Análisis'!P:Q,2,FALSE)</f>
        <v>0</v>
      </c>
      <c r="X38" s="19">
        <f t="shared" si="9"/>
        <v>0</v>
      </c>
      <c r="Y38" s="19">
        <f t="shared" si="6"/>
        <v>0</v>
      </c>
    </row>
    <row r="39" spans="1:25" x14ac:dyDescent="0.25">
      <c r="A39" t="s">
        <v>19</v>
      </c>
      <c r="B39" t="s">
        <v>32</v>
      </c>
      <c r="C39">
        <f>+'Paso 1 - Ingresos Fijos'!F29</f>
        <v>0</v>
      </c>
      <c r="D39">
        <f>+'Paso 1 - Ingresos Fijos'!G29</f>
        <v>0</v>
      </c>
      <c r="E39" t="str">
        <f t="shared" si="0"/>
        <v>Febrero0</v>
      </c>
      <c r="F39" s="19">
        <f>+'Paso 1 - Ingresos Fijos'!H29</f>
        <v>0</v>
      </c>
      <c r="G39" t="s">
        <v>33</v>
      </c>
      <c r="H39">
        <f>+'Paso 2 - Gastos Fijos'!J29</f>
        <v>0</v>
      </c>
      <c r="I39">
        <f>+'Paso 2 - Gastos Fijos'!G29</f>
        <v>0</v>
      </c>
      <c r="J39" t="str">
        <f t="shared" si="1"/>
        <v>Febrero0</v>
      </c>
      <c r="K39" s="8">
        <f>+'Paso 2 - Gastos Fijos'!H29</f>
        <v>0</v>
      </c>
      <c r="O39" t="s">
        <v>19</v>
      </c>
      <c r="P39" t="s">
        <v>32</v>
      </c>
      <c r="Q39">
        <v>7</v>
      </c>
      <c r="R39" t="str">
        <f t="shared" si="2"/>
        <v>Febrero7</v>
      </c>
      <c r="S39" s="19">
        <f t="shared" si="3"/>
        <v>0</v>
      </c>
      <c r="T39" s="19">
        <f t="shared" si="4"/>
        <v>0</v>
      </c>
      <c r="U39" s="19">
        <f t="shared" si="5"/>
        <v>0</v>
      </c>
      <c r="V39" s="19">
        <f>+(1-VLOOKUP(O39,'Paso 3 - Análisis'!$O$11:$P$22,2,FALSE))*SUMIF(O:O,O39,U:U)/VLOOKUP(O39,'Paso 3 - Análisis'!P:Q,2,FALSE)</f>
        <v>0</v>
      </c>
      <c r="W39" s="19">
        <f>+VLOOKUP(O39,'Paso 3 - Análisis'!$O$11:$P$22,2,FALSE)*SUMIF(O:O,O39,U:U)/VLOOKUP(O39,'Paso 3 - Análisis'!P:Q,2,FALSE)</f>
        <v>0</v>
      </c>
      <c r="X39" s="19">
        <f t="shared" si="9"/>
        <v>0</v>
      </c>
      <c r="Y39" s="19">
        <f t="shared" si="6"/>
        <v>0</v>
      </c>
    </row>
    <row r="40" spans="1:25" x14ac:dyDescent="0.25">
      <c r="A40" t="s">
        <v>19</v>
      </c>
      <c r="B40" t="s">
        <v>32</v>
      </c>
      <c r="C40">
        <f>+'Paso 1 - Ingresos Fijos'!F30</f>
        <v>0</v>
      </c>
      <c r="D40">
        <f>+'Paso 1 - Ingresos Fijos'!G30</f>
        <v>0</v>
      </c>
      <c r="E40" t="str">
        <f t="shared" si="0"/>
        <v>Febrero0</v>
      </c>
      <c r="F40" s="19">
        <f>+'Paso 1 - Ingresos Fijos'!H30</f>
        <v>0</v>
      </c>
      <c r="G40" t="s">
        <v>33</v>
      </c>
      <c r="H40">
        <f>+'Paso 2 - Gastos Fijos'!J30</f>
        <v>0</v>
      </c>
      <c r="I40">
        <f>+'Paso 2 - Gastos Fijos'!G30</f>
        <v>0</v>
      </c>
      <c r="J40" t="str">
        <f t="shared" si="1"/>
        <v>Febrero0</v>
      </c>
      <c r="K40" s="8">
        <f>+'Paso 2 - Gastos Fijos'!H30</f>
        <v>0</v>
      </c>
      <c r="O40" t="s">
        <v>19</v>
      </c>
      <c r="P40" t="s">
        <v>32</v>
      </c>
      <c r="Q40">
        <v>8</v>
      </c>
      <c r="R40" t="str">
        <f t="shared" si="2"/>
        <v>Febrero8</v>
      </c>
      <c r="S40" s="19">
        <f t="shared" si="3"/>
        <v>0</v>
      </c>
      <c r="T40" s="19">
        <f t="shared" si="4"/>
        <v>0</v>
      </c>
      <c r="U40" s="19">
        <f t="shared" si="5"/>
        <v>0</v>
      </c>
      <c r="V40" s="19">
        <f>+(1-VLOOKUP(O40,'Paso 3 - Análisis'!$O$11:$P$22,2,FALSE))*SUMIF(O:O,O40,U:U)/VLOOKUP(O40,'Paso 3 - Análisis'!P:Q,2,FALSE)</f>
        <v>0</v>
      </c>
      <c r="W40" s="19">
        <f>+VLOOKUP(O40,'Paso 3 - Análisis'!$O$11:$P$22,2,FALSE)*SUMIF(O:O,O40,U:U)/VLOOKUP(O40,'Paso 3 - Análisis'!P:Q,2,FALSE)</f>
        <v>0</v>
      </c>
      <c r="X40" s="19">
        <f t="shared" si="9"/>
        <v>0</v>
      </c>
      <c r="Y40" s="19">
        <f t="shared" si="6"/>
        <v>0</v>
      </c>
    </row>
    <row r="41" spans="1:25" x14ac:dyDescent="0.25">
      <c r="A41" t="s">
        <v>19</v>
      </c>
      <c r="B41" t="s">
        <v>32</v>
      </c>
      <c r="C41">
        <f>+'Paso 1 - Ingresos Fijos'!F31</f>
        <v>0</v>
      </c>
      <c r="D41">
        <f>+'Paso 1 - Ingresos Fijos'!G31</f>
        <v>0</v>
      </c>
      <c r="E41" t="str">
        <f t="shared" si="0"/>
        <v>Febrero0</v>
      </c>
      <c r="F41" s="19">
        <f>+'Paso 1 - Ingresos Fijos'!H31</f>
        <v>0</v>
      </c>
      <c r="G41" t="s">
        <v>33</v>
      </c>
      <c r="H41">
        <f>+'Paso 2 - Gastos Fijos'!J31</f>
        <v>0</v>
      </c>
      <c r="I41">
        <f>+'Paso 2 - Gastos Fijos'!G31</f>
        <v>0</v>
      </c>
      <c r="J41" t="str">
        <f t="shared" si="1"/>
        <v>Febrero0</v>
      </c>
      <c r="K41" s="8">
        <f>+'Paso 2 - Gastos Fijos'!H31</f>
        <v>0</v>
      </c>
      <c r="O41" t="s">
        <v>19</v>
      </c>
      <c r="P41" t="s">
        <v>32</v>
      </c>
      <c r="Q41">
        <v>9</v>
      </c>
      <c r="R41" t="str">
        <f t="shared" si="2"/>
        <v>Febrero9</v>
      </c>
      <c r="S41" s="19">
        <f t="shared" si="3"/>
        <v>0</v>
      </c>
      <c r="T41" s="19">
        <f t="shared" si="4"/>
        <v>0</v>
      </c>
      <c r="U41" s="19">
        <f t="shared" si="5"/>
        <v>0</v>
      </c>
      <c r="V41" s="19">
        <f>+(1-VLOOKUP(O41,'Paso 3 - Análisis'!$O$11:$P$22,2,FALSE))*SUMIF(O:O,O41,U:U)/VLOOKUP(O41,'Paso 3 - Análisis'!P:Q,2,FALSE)</f>
        <v>0</v>
      </c>
      <c r="W41" s="19">
        <f>+VLOOKUP(O41,'Paso 3 - Análisis'!$O$11:$P$22,2,FALSE)*SUMIF(O:O,O41,U:U)/VLOOKUP(O41,'Paso 3 - Análisis'!P:Q,2,FALSE)</f>
        <v>0</v>
      </c>
      <c r="X41" s="19">
        <f t="shared" si="9"/>
        <v>0</v>
      </c>
      <c r="Y41" s="19">
        <f t="shared" si="6"/>
        <v>0</v>
      </c>
    </row>
    <row r="42" spans="1:25" x14ac:dyDescent="0.25">
      <c r="A42" t="s">
        <v>20</v>
      </c>
      <c r="B42" t="s">
        <v>32</v>
      </c>
      <c r="C42">
        <f>+'Paso 1 - Ingresos Fijos'!J12</f>
        <v>0</v>
      </c>
      <c r="D42">
        <f>+'Paso 1 - Ingresos Fijos'!K12</f>
        <v>0</v>
      </c>
      <c r="E42" t="str">
        <f t="shared" si="0"/>
        <v>Marzo0</v>
      </c>
      <c r="F42" s="19">
        <f>+'Paso 1 - Ingresos Fijos'!L12</f>
        <v>0</v>
      </c>
      <c r="G42" t="s">
        <v>33</v>
      </c>
      <c r="H42">
        <f>+'Paso 2 - Gastos Fijos'!N12</f>
        <v>0</v>
      </c>
      <c r="I42">
        <f>+'Paso 2 - Gastos Fijos'!K12</f>
        <v>0</v>
      </c>
      <c r="J42" t="str">
        <f t="shared" si="1"/>
        <v>Marzo0</v>
      </c>
      <c r="K42" s="8">
        <f>+'Paso 2 - Gastos Fijos'!L12</f>
        <v>0</v>
      </c>
      <c r="O42" t="s">
        <v>19</v>
      </c>
      <c r="P42" t="s">
        <v>32</v>
      </c>
      <c r="Q42">
        <v>10</v>
      </c>
      <c r="R42" t="str">
        <f t="shared" si="2"/>
        <v>Febrero10</v>
      </c>
      <c r="S42" s="19">
        <f t="shared" si="3"/>
        <v>0</v>
      </c>
      <c r="T42" s="19">
        <f t="shared" si="4"/>
        <v>0</v>
      </c>
      <c r="U42" s="19">
        <f t="shared" si="5"/>
        <v>0</v>
      </c>
      <c r="V42" s="19">
        <f>+(1-VLOOKUP(O42,'Paso 3 - Análisis'!$O$11:$P$22,2,FALSE))*SUMIF(O:O,O42,U:U)/VLOOKUP(O42,'Paso 3 - Análisis'!P:Q,2,FALSE)</f>
        <v>0</v>
      </c>
      <c r="W42" s="19">
        <f>+VLOOKUP(O42,'Paso 3 - Análisis'!$O$11:$P$22,2,FALSE)*SUMIF(O:O,O42,U:U)/VLOOKUP(O42,'Paso 3 - Análisis'!P:Q,2,FALSE)</f>
        <v>0</v>
      </c>
      <c r="X42" s="19">
        <f t="shared" si="9"/>
        <v>0</v>
      </c>
      <c r="Y42" s="19">
        <f t="shared" si="6"/>
        <v>0</v>
      </c>
    </row>
    <row r="43" spans="1:25" x14ac:dyDescent="0.25">
      <c r="A43" t="s">
        <v>20</v>
      </c>
      <c r="B43" t="s">
        <v>32</v>
      </c>
      <c r="C43">
        <f>+'Paso 1 - Ingresos Fijos'!J13</f>
        <v>0</v>
      </c>
      <c r="D43">
        <f>+'Paso 1 - Ingresos Fijos'!K13</f>
        <v>0</v>
      </c>
      <c r="E43" t="str">
        <f t="shared" si="0"/>
        <v>Marzo0</v>
      </c>
      <c r="F43" s="19">
        <f>+'Paso 1 - Ingresos Fijos'!L13</f>
        <v>0</v>
      </c>
      <c r="G43" t="s">
        <v>33</v>
      </c>
      <c r="H43">
        <f>+'Paso 2 - Gastos Fijos'!N13</f>
        <v>0</v>
      </c>
      <c r="I43">
        <f>+'Paso 2 - Gastos Fijos'!K13</f>
        <v>0</v>
      </c>
      <c r="J43" t="str">
        <f t="shared" si="1"/>
        <v>Marzo0</v>
      </c>
      <c r="K43" s="8">
        <f>+'Paso 2 - Gastos Fijos'!L13</f>
        <v>0</v>
      </c>
      <c r="O43" t="s">
        <v>19</v>
      </c>
      <c r="P43" t="s">
        <v>32</v>
      </c>
      <c r="Q43">
        <v>11</v>
      </c>
      <c r="R43" t="str">
        <f t="shared" si="2"/>
        <v>Febrero11</v>
      </c>
      <c r="S43" s="19">
        <f t="shared" si="3"/>
        <v>0</v>
      </c>
      <c r="T43" s="19">
        <f t="shared" si="4"/>
        <v>0</v>
      </c>
      <c r="U43" s="19">
        <f t="shared" si="5"/>
        <v>0</v>
      </c>
      <c r="V43" s="19">
        <f>+(1-VLOOKUP(O43,'Paso 3 - Análisis'!$O$11:$P$22,2,FALSE))*SUMIF(O:O,O43,U:U)/VLOOKUP(O43,'Paso 3 - Análisis'!P:Q,2,FALSE)</f>
        <v>0</v>
      </c>
      <c r="W43" s="19">
        <f>+VLOOKUP(O43,'Paso 3 - Análisis'!$O$11:$P$22,2,FALSE)*SUMIF(O:O,O43,U:U)/VLOOKUP(O43,'Paso 3 - Análisis'!P:Q,2,FALSE)</f>
        <v>0</v>
      </c>
      <c r="X43" s="19">
        <f t="shared" si="9"/>
        <v>0</v>
      </c>
      <c r="Y43" s="19">
        <f t="shared" si="6"/>
        <v>0</v>
      </c>
    </row>
    <row r="44" spans="1:25" x14ac:dyDescent="0.25">
      <c r="A44" t="s">
        <v>20</v>
      </c>
      <c r="B44" t="s">
        <v>32</v>
      </c>
      <c r="C44">
        <f>+'Paso 1 - Ingresos Fijos'!J14</f>
        <v>0</v>
      </c>
      <c r="D44">
        <f>+'Paso 1 - Ingresos Fijos'!K14</f>
        <v>0</v>
      </c>
      <c r="E44" t="str">
        <f t="shared" si="0"/>
        <v>Marzo0</v>
      </c>
      <c r="F44" s="19">
        <f>+'Paso 1 - Ingresos Fijos'!L14</f>
        <v>0</v>
      </c>
      <c r="G44" t="s">
        <v>33</v>
      </c>
      <c r="H44">
        <f>+'Paso 2 - Gastos Fijos'!N14</f>
        <v>0</v>
      </c>
      <c r="I44">
        <f>+'Paso 2 - Gastos Fijos'!K14</f>
        <v>0</v>
      </c>
      <c r="J44" t="str">
        <f t="shared" si="1"/>
        <v>Marzo0</v>
      </c>
      <c r="K44" s="8">
        <f>+'Paso 2 - Gastos Fijos'!L14</f>
        <v>0</v>
      </c>
      <c r="O44" t="s">
        <v>19</v>
      </c>
      <c r="P44" t="s">
        <v>32</v>
      </c>
      <c r="Q44">
        <v>12</v>
      </c>
      <c r="R44" t="str">
        <f t="shared" si="2"/>
        <v>Febrero12</v>
      </c>
      <c r="S44" s="19">
        <f t="shared" si="3"/>
        <v>0</v>
      </c>
      <c r="T44" s="19">
        <f t="shared" si="4"/>
        <v>0</v>
      </c>
      <c r="U44" s="19">
        <f t="shared" si="5"/>
        <v>0</v>
      </c>
      <c r="V44" s="19">
        <f>+(1-VLOOKUP(O44,'Paso 3 - Análisis'!$O$11:$P$22,2,FALSE))*SUMIF(O:O,O44,U:U)/VLOOKUP(O44,'Paso 3 - Análisis'!P:Q,2,FALSE)</f>
        <v>0</v>
      </c>
      <c r="W44" s="19">
        <f>+VLOOKUP(O44,'Paso 3 - Análisis'!$O$11:$P$22,2,FALSE)*SUMIF(O:O,O44,U:U)/VLOOKUP(O44,'Paso 3 - Análisis'!P:Q,2,FALSE)</f>
        <v>0</v>
      </c>
      <c r="X44" s="19">
        <f t="shared" si="9"/>
        <v>0</v>
      </c>
      <c r="Y44" s="19">
        <f t="shared" si="6"/>
        <v>0</v>
      </c>
    </row>
    <row r="45" spans="1:25" x14ac:dyDescent="0.25">
      <c r="A45" t="s">
        <v>20</v>
      </c>
      <c r="B45" t="s">
        <v>32</v>
      </c>
      <c r="C45">
        <f>+'Paso 1 - Ingresos Fijos'!J15</f>
        <v>0</v>
      </c>
      <c r="D45">
        <f>+'Paso 1 - Ingresos Fijos'!K15</f>
        <v>0</v>
      </c>
      <c r="E45" t="str">
        <f t="shared" si="0"/>
        <v>Marzo0</v>
      </c>
      <c r="F45" s="19">
        <f>+'Paso 1 - Ingresos Fijos'!L15</f>
        <v>0</v>
      </c>
      <c r="G45" t="s">
        <v>33</v>
      </c>
      <c r="H45">
        <f>+'Paso 2 - Gastos Fijos'!N15</f>
        <v>0</v>
      </c>
      <c r="I45">
        <f>+'Paso 2 - Gastos Fijos'!K15</f>
        <v>0</v>
      </c>
      <c r="J45" t="str">
        <f t="shared" si="1"/>
        <v>Marzo0</v>
      </c>
      <c r="K45" s="8">
        <f>+'Paso 2 - Gastos Fijos'!L15</f>
        <v>0</v>
      </c>
      <c r="O45" t="s">
        <v>19</v>
      </c>
      <c r="P45" t="s">
        <v>32</v>
      </c>
      <c r="Q45">
        <v>13</v>
      </c>
      <c r="R45" t="str">
        <f t="shared" si="2"/>
        <v>Febrero13</v>
      </c>
      <c r="S45" s="19">
        <f t="shared" si="3"/>
        <v>0</v>
      </c>
      <c r="T45" s="19">
        <f t="shared" si="4"/>
        <v>0</v>
      </c>
      <c r="U45" s="19">
        <f t="shared" si="5"/>
        <v>0</v>
      </c>
      <c r="V45" s="19">
        <f>+(1-VLOOKUP(O45,'Paso 3 - Análisis'!$O$11:$P$22,2,FALSE))*SUMIF(O:O,O45,U:U)/VLOOKUP(O45,'Paso 3 - Análisis'!P:Q,2,FALSE)</f>
        <v>0</v>
      </c>
      <c r="W45" s="19">
        <f>+VLOOKUP(O45,'Paso 3 - Análisis'!$O$11:$P$22,2,FALSE)*SUMIF(O:O,O45,U:U)/VLOOKUP(O45,'Paso 3 - Análisis'!P:Q,2,FALSE)</f>
        <v>0</v>
      </c>
      <c r="X45" s="19">
        <f t="shared" si="9"/>
        <v>0</v>
      </c>
      <c r="Y45" s="19">
        <f t="shared" si="6"/>
        <v>0</v>
      </c>
    </row>
    <row r="46" spans="1:25" x14ac:dyDescent="0.25">
      <c r="A46" t="s">
        <v>20</v>
      </c>
      <c r="B46" t="s">
        <v>32</v>
      </c>
      <c r="C46">
        <f>+'Paso 1 - Ingresos Fijos'!J16</f>
        <v>0</v>
      </c>
      <c r="D46">
        <f>+'Paso 1 - Ingresos Fijos'!K16</f>
        <v>0</v>
      </c>
      <c r="E46" t="str">
        <f t="shared" si="0"/>
        <v>Marzo0</v>
      </c>
      <c r="F46" s="19">
        <f>+'Paso 1 - Ingresos Fijos'!L16</f>
        <v>0</v>
      </c>
      <c r="G46" t="s">
        <v>33</v>
      </c>
      <c r="H46">
        <f>+'Paso 2 - Gastos Fijos'!N16</f>
        <v>0</v>
      </c>
      <c r="I46">
        <f>+'Paso 2 - Gastos Fijos'!K16</f>
        <v>0</v>
      </c>
      <c r="J46" t="str">
        <f t="shared" si="1"/>
        <v>Marzo0</v>
      </c>
      <c r="K46" s="8">
        <f>+'Paso 2 - Gastos Fijos'!L16</f>
        <v>0</v>
      </c>
      <c r="O46" t="s">
        <v>19</v>
      </c>
      <c r="P46" t="s">
        <v>32</v>
      </c>
      <c r="Q46">
        <v>14</v>
      </c>
      <c r="R46" t="str">
        <f t="shared" si="2"/>
        <v>Febrero14</v>
      </c>
      <c r="S46" s="19">
        <f t="shared" si="3"/>
        <v>0</v>
      </c>
      <c r="T46" s="19">
        <f t="shared" si="4"/>
        <v>0</v>
      </c>
      <c r="U46" s="19">
        <f t="shared" si="5"/>
        <v>0</v>
      </c>
      <c r="V46" s="19">
        <f>+(1-VLOOKUP(O46,'Paso 3 - Análisis'!$O$11:$P$22,2,FALSE))*SUMIF(O:O,O46,U:U)/VLOOKUP(O46,'Paso 3 - Análisis'!P:Q,2,FALSE)</f>
        <v>0</v>
      </c>
      <c r="W46" s="19">
        <f>+VLOOKUP(O46,'Paso 3 - Análisis'!$O$11:$P$22,2,FALSE)*SUMIF(O:O,O46,U:U)/VLOOKUP(O46,'Paso 3 - Análisis'!P:Q,2,FALSE)</f>
        <v>0</v>
      </c>
      <c r="X46" s="19">
        <f t="shared" si="9"/>
        <v>0</v>
      </c>
      <c r="Y46" s="19">
        <f t="shared" si="6"/>
        <v>0</v>
      </c>
    </row>
    <row r="47" spans="1:25" x14ac:dyDescent="0.25">
      <c r="A47" t="s">
        <v>20</v>
      </c>
      <c r="B47" t="s">
        <v>32</v>
      </c>
      <c r="C47">
        <f>+'Paso 1 - Ingresos Fijos'!J17</f>
        <v>0</v>
      </c>
      <c r="D47">
        <f>+'Paso 1 - Ingresos Fijos'!K17</f>
        <v>0</v>
      </c>
      <c r="E47" t="str">
        <f t="shared" si="0"/>
        <v>Marzo0</v>
      </c>
      <c r="F47" s="19">
        <f>+'Paso 1 - Ingresos Fijos'!L17</f>
        <v>0</v>
      </c>
      <c r="G47" t="s">
        <v>33</v>
      </c>
      <c r="H47">
        <f>+'Paso 2 - Gastos Fijos'!N17</f>
        <v>0</v>
      </c>
      <c r="I47">
        <f>+'Paso 2 - Gastos Fijos'!K17</f>
        <v>0</v>
      </c>
      <c r="J47" t="str">
        <f t="shared" si="1"/>
        <v>Marzo0</v>
      </c>
      <c r="K47" s="8">
        <f>+'Paso 2 - Gastos Fijos'!L17</f>
        <v>0</v>
      </c>
      <c r="O47" t="s">
        <v>19</v>
      </c>
      <c r="P47" t="s">
        <v>32</v>
      </c>
      <c r="Q47">
        <v>15</v>
      </c>
      <c r="R47" t="str">
        <f t="shared" si="2"/>
        <v>Febrero15</v>
      </c>
      <c r="S47" s="19">
        <f t="shared" si="3"/>
        <v>0</v>
      </c>
      <c r="T47" s="19">
        <f t="shared" si="4"/>
        <v>0</v>
      </c>
      <c r="U47" s="19">
        <f t="shared" si="5"/>
        <v>0</v>
      </c>
      <c r="V47" s="19">
        <f>+(1-VLOOKUP(O47,'Paso 3 - Análisis'!$O$11:$P$22,2,FALSE))*SUMIF(O:O,O47,U:U)/VLOOKUP(O47,'Paso 3 - Análisis'!P:Q,2,FALSE)</f>
        <v>0</v>
      </c>
      <c r="W47" s="19">
        <f>+VLOOKUP(O47,'Paso 3 - Análisis'!$O$11:$P$22,2,FALSE)*SUMIF(O:O,O47,U:U)/VLOOKUP(O47,'Paso 3 - Análisis'!P:Q,2,FALSE)</f>
        <v>0</v>
      </c>
      <c r="X47" s="19">
        <f t="shared" si="9"/>
        <v>0</v>
      </c>
      <c r="Y47" s="19">
        <f t="shared" si="6"/>
        <v>0</v>
      </c>
    </row>
    <row r="48" spans="1:25" x14ac:dyDescent="0.25">
      <c r="A48" t="s">
        <v>20</v>
      </c>
      <c r="B48" t="s">
        <v>32</v>
      </c>
      <c r="C48">
        <f>+'Paso 1 - Ingresos Fijos'!J18</f>
        <v>0</v>
      </c>
      <c r="D48">
        <f>+'Paso 1 - Ingresos Fijos'!K18</f>
        <v>0</v>
      </c>
      <c r="E48" t="str">
        <f t="shared" si="0"/>
        <v>Marzo0</v>
      </c>
      <c r="F48" s="19">
        <f>+'Paso 1 - Ingresos Fijos'!L18</f>
        <v>0</v>
      </c>
      <c r="G48" t="s">
        <v>33</v>
      </c>
      <c r="H48">
        <f>+'Paso 2 - Gastos Fijos'!N18</f>
        <v>0</v>
      </c>
      <c r="I48">
        <f>+'Paso 2 - Gastos Fijos'!K18</f>
        <v>0</v>
      </c>
      <c r="J48" t="str">
        <f t="shared" si="1"/>
        <v>Marzo0</v>
      </c>
      <c r="K48" s="8">
        <f>+'Paso 2 - Gastos Fijos'!L18</f>
        <v>0</v>
      </c>
      <c r="O48" t="s">
        <v>19</v>
      </c>
      <c r="P48" t="s">
        <v>32</v>
      </c>
      <c r="Q48">
        <v>16</v>
      </c>
      <c r="R48" t="str">
        <f t="shared" si="2"/>
        <v>Febrero16</v>
      </c>
      <c r="S48" s="19">
        <f t="shared" si="3"/>
        <v>0</v>
      </c>
      <c r="T48" s="19">
        <f t="shared" si="4"/>
        <v>0</v>
      </c>
      <c r="U48" s="19">
        <f t="shared" si="5"/>
        <v>0</v>
      </c>
      <c r="V48" s="19">
        <f>+(1-VLOOKUP(O48,'Paso 3 - Análisis'!$O$11:$P$22,2,FALSE))*SUMIF(O:O,O48,U:U)/VLOOKUP(O48,'Paso 3 - Análisis'!P:Q,2,FALSE)</f>
        <v>0</v>
      </c>
      <c r="W48" s="19">
        <f>+VLOOKUP(O48,'Paso 3 - Análisis'!$O$11:$P$22,2,FALSE)*SUMIF(O:O,O48,U:U)/VLOOKUP(O48,'Paso 3 - Análisis'!P:Q,2,FALSE)</f>
        <v>0</v>
      </c>
      <c r="X48" s="19">
        <f t="shared" si="9"/>
        <v>0</v>
      </c>
      <c r="Y48" s="19">
        <f t="shared" si="6"/>
        <v>0</v>
      </c>
    </row>
    <row r="49" spans="1:25" x14ac:dyDescent="0.25">
      <c r="A49" t="s">
        <v>20</v>
      </c>
      <c r="B49" t="s">
        <v>32</v>
      </c>
      <c r="C49">
        <f>+'Paso 1 - Ingresos Fijos'!J19</f>
        <v>0</v>
      </c>
      <c r="D49">
        <f>+'Paso 1 - Ingresos Fijos'!K19</f>
        <v>0</v>
      </c>
      <c r="E49" t="str">
        <f t="shared" si="0"/>
        <v>Marzo0</v>
      </c>
      <c r="F49" s="19">
        <f>+'Paso 1 - Ingresos Fijos'!L19</f>
        <v>0</v>
      </c>
      <c r="G49" t="s">
        <v>33</v>
      </c>
      <c r="H49">
        <f>+'Paso 2 - Gastos Fijos'!N19</f>
        <v>0</v>
      </c>
      <c r="I49">
        <f>+'Paso 2 - Gastos Fijos'!K19</f>
        <v>0</v>
      </c>
      <c r="J49" t="str">
        <f t="shared" si="1"/>
        <v>Marzo0</v>
      </c>
      <c r="K49" s="8">
        <f>+'Paso 2 - Gastos Fijos'!L19</f>
        <v>0</v>
      </c>
      <c r="O49" t="s">
        <v>19</v>
      </c>
      <c r="P49" t="s">
        <v>32</v>
      </c>
      <c r="Q49">
        <v>17</v>
      </c>
      <c r="R49" t="str">
        <f t="shared" si="2"/>
        <v>Febrero17</v>
      </c>
      <c r="S49" s="19">
        <f t="shared" si="3"/>
        <v>0</v>
      </c>
      <c r="T49" s="19">
        <f t="shared" si="4"/>
        <v>0</v>
      </c>
      <c r="U49" s="19">
        <f t="shared" si="5"/>
        <v>0</v>
      </c>
      <c r="V49" s="19">
        <f>+(1-VLOOKUP(O49,'Paso 3 - Análisis'!$O$11:$P$22,2,FALSE))*SUMIF(O:O,O49,U:U)/VLOOKUP(O49,'Paso 3 - Análisis'!P:Q,2,FALSE)</f>
        <v>0</v>
      </c>
      <c r="W49" s="19">
        <f>+VLOOKUP(O49,'Paso 3 - Análisis'!$O$11:$P$22,2,FALSE)*SUMIF(O:O,O49,U:U)/VLOOKUP(O49,'Paso 3 - Análisis'!P:Q,2,FALSE)</f>
        <v>0</v>
      </c>
      <c r="X49" s="19">
        <f t="shared" si="9"/>
        <v>0</v>
      </c>
      <c r="Y49" s="19">
        <f t="shared" si="6"/>
        <v>0</v>
      </c>
    </row>
    <row r="50" spans="1:25" x14ac:dyDescent="0.25">
      <c r="A50" t="s">
        <v>20</v>
      </c>
      <c r="B50" t="s">
        <v>32</v>
      </c>
      <c r="C50">
        <f>+'Paso 1 - Ingresos Fijos'!J20</f>
        <v>0</v>
      </c>
      <c r="D50">
        <f>+'Paso 1 - Ingresos Fijos'!K20</f>
        <v>0</v>
      </c>
      <c r="E50" t="str">
        <f t="shared" si="0"/>
        <v>Marzo0</v>
      </c>
      <c r="F50" s="19">
        <f>+'Paso 1 - Ingresos Fijos'!L20</f>
        <v>0</v>
      </c>
      <c r="G50" t="s">
        <v>33</v>
      </c>
      <c r="H50">
        <f>+'Paso 2 - Gastos Fijos'!N20</f>
        <v>0</v>
      </c>
      <c r="I50">
        <f>+'Paso 2 - Gastos Fijos'!K20</f>
        <v>0</v>
      </c>
      <c r="J50" t="str">
        <f t="shared" si="1"/>
        <v>Marzo0</v>
      </c>
      <c r="K50" s="8">
        <f>+'Paso 2 - Gastos Fijos'!L20</f>
        <v>0</v>
      </c>
      <c r="O50" t="s">
        <v>19</v>
      </c>
      <c r="P50" t="s">
        <v>32</v>
      </c>
      <c r="Q50">
        <v>18</v>
      </c>
      <c r="R50" t="str">
        <f t="shared" si="2"/>
        <v>Febrero18</v>
      </c>
      <c r="S50" s="19">
        <f t="shared" si="3"/>
        <v>0</v>
      </c>
      <c r="T50" s="19">
        <f t="shared" si="4"/>
        <v>0</v>
      </c>
      <c r="U50" s="19">
        <f t="shared" si="5"/>
        <v>0</v>
      </c>
      <c r="V50" s="19">
        <f>+(1-VLOOKUP(O50,'Paso 3 - Análisis'!$O$11:$P$22,2,FALSE))*SUMIF(O:O,O50,U:U)/VLOOKUP(O50,'Paso 3 - Análisis'!P:Q,2,FALSE)</f>
        <v>0</v>
      </c>
      <c r="W50" s="19">
        <f>+VLOOKUP(O50,'Paso 3 - Análisis'!$O$11:$P$22,2,FALSE)*SUMIF(O:O,O50,U:U)/VLOOKUP(O50,'Paso 3 - Análisis'!P:Q,2,FALSE)</f>
        <v>0</v>
      </c>
      <c r="X50" s="19">
        <f t="shared" si="9"/>
        <v>0</v>
      </c>
      <c r="Y50" s="19">
        <f t="shared" si="6"/>
        <v>0</v>
      </c>
    </row>
    <row r="51" spans="1:25" x14ac:dyDescent="0.25">
      <c r="A51" t="s">
        <v>20</v>
      </c>
      <c r="B51" t="s">
        <v>32</v>
      </c>
      <c r="C51">
        <f>+'Paso 1 - Ingresos Fijos'!J21</f>
        <v>0</v>
      </c>
      <c r="D51">
        <f>+'Paso 1 - Ingresos Fijos'!K21</f>
        <v>0</v>
      </c>
      <c r="E51" t="str">
        <f t="shared" si="0"/>
        <v>Marzo0</v>
      </c>
      <c r="F51" s="19">
        <f>+'Paso 1 - Ingresos Fijos'!L21</f>
        <v>0</v>
      </c>
      <c r="G51" t="s">
        <v>33</v>
      </c>
      <c r="H51">
        <f>+'Paso 2 - Gastos Fijos'!N21</f>
        <v>0</v>
      </c>
      <c r="I51">
        <f>+'Paso 2 - Gastos Fijos'!K21</f>
        <v>0</v>
      </c>
      <c r="J51" t="str">
        <f t="shared" si="1"/>
        <v>Marzo0</v>
      </c>
      <c r="K51" s="8">
        <f>+'Paso 2 - Gastos Fijos'!L21</f>
        <v>0</v>
      </c>
      <c r="O51" t="s">
        <v>19</v>
      </c>
      <c r="P51" t="s">
        <v>32</v>
      </c>
      <c r="Q51">
        <v>19</v>
      </c>
      <c r="R51" t="str">
        <f t="shared" si="2"/>
        <v>Febrero19</v>
      </c>
      <c r="S51" s="19">
        <f t="shared" si="3"/>
        <v>0</v>
      </c>
      <c r="T51" s="19">
        <f t="shared" si="4"/>
        <v>0</v>
      </c>
      <c r="U51" s="19">
        <f t="shared" si="5"/>
        <v>0</v>
      </c>
      <c r="V51" s="19">
        <f>+(1-VLOOKUP(O51,'Paso 3 - Análisis'!$O$11:$P$22,2,FALSE))*SUMIF(O:O,O51,U:U)/VLOOKUP(O51,'Paso 3 - Análisis'!P:Q,2,FALSE)</f>
        <v>0</v>
      </c>
      <c r="W51" s="19">
        <f>+VLOOKUP(O51,'Paso 3 - Análisis'!$O$11:$P$22,2,FALSE)*SUMIF(O:O,O51,U:U)/VLOOKUP(O51,'Paso 3 - Análisis'!P:Q,2,FALSE)</f>
        <v>0</v>
      </c>
      <c r="X51" s="19">
        <f t="shared" si="9"/>
        <v>0</v>
      </c>
      <c r="Y51" s="19">
        <f t="shared" si="6"/>
        <v>0</v>
      </c>
    </row>
    <row r="52" spans="1:25" x14ac:dyDescent="0.25">
      <c r="A52" t="s">
        <v>20</v>
      </c>
      <c r="B52" t="s">
        <v>32</v>
      </c>
      <c r="C52">
        <f>+'Paso 1 - Ingresos Fijos'!J22</f>
        <v>0</v>
      </c>
      <c r="D52">
        <f>+'Paso 1 - Ingresos Fijos'!K22</f>
        <v>0</v>
      </c>
      <c r="E52" t="str">
        <f t="shared" si="0"/>
        <v>Marzo0</v>
      </c>
      <c r="F52" s="19">
        <f>+'Paso 1 - Ingresos Fijos'!L22</f>
        <v>0</v>
      </c>
      <c r="G52" t="s">
        <v>33</v>
      </c>
      <c r="H52">
        <f>+'Paso 2 - Gastos Fijos'!N22</f>
        <v>0</v>
      </c>
      <c r="I52">
        <f>+'Paso 2 - Gastos Fijos'!K22</f>
        <v>0</v>
      </c>
      <c r="J52" t="str">
        <f t="shared" si="1"/>
        <v>Marzo0</v>
      </c>
      <c r="K52" s="8">
        <f>+'Paso 2 - Gastos Fijos'!L22</f>
        <v>0</v>
      </c>
      <c r="O52" t="s">
        <v>19</v>
      </c>
      <c r="P52" t="s">
        <v>32</v>
      </c>
      <c r="Q52">
        <v>20</v>
      </c>
      <c r="R52" t="str">
        <f t="shared" si="2"/>
        <v>Febrero20</v>
      </c>
      <c r="S52" s="19">
        <f t="shared" si="3"/>
        <v>0</v>
      </c>
      <c r="T52" s="19">
        <f t="shared" si="4"/>
        <v>0</v>
      </c>
      <c r="U52" s="19">
        <f t="shared" si="5"/>
        <v>0</v>
      </c>
      <c r="V52" s="19">
        <f>+(1-VLOOKUP(O52,'Paso 3 - Análisis'!$O$11:$P$22,2,FALSE))*SUMIF(O:O,O52,U:U)/VLOOKUP(O52,'Paso 3 - Análisis'!P:Q,2,FALSE)</f>
        <v>0</v>
      </c>
      <c r="W52" s="19">
        <f>+VLOOKUP(O52,'Paso 3 - Análisis'!$O$11:$P$22,2,FALSE)*SUMIF(O:O,O52,U:U)/VLOOKUP(O52,'Paso 3 - Análisis'!P:Q,2,FALSE)</f>
        <v>0</v>
      </c>
      <c r="X52" s="19">
        <f t="shared" si="9"/>
        <v>0</v>
      </c>
      <c r="Y52" s="19">
        <f t="shared" si="6"/>
        <v>0</v>
      </c>
    </row>
    <row r="53" spans="1:25" x14ac:dyDescent="0.25">
      <c r="A53" t="s">
        <v>20</v>
      </c>
      <c r="B53" t="s">
        <v>32</v>
      </c>
      <c r="C53">
        <f>+'Paso 1 - Ingresos Fijos'!J23</f>
        <v>0</v>
      </c>
      <c r="D53">
        <f>+'Paso 1 - Ingresos Fijos'!K23</f>
        <v>0</v>
      </c>
      <c r="E53" t="str">
        <f t="shared" si="0"/>
        <v>Marzo0</v>
      </c>
      <c r="F53" s="19">
        <f>+'Paso 1 - Ingresos Fijos'!L23</f>
        <v>0</v>
      </c>
      <c r="G53" t="s">
        <v>33</v>
      </c>
      <c r="H53">
        <f>+'Paso 2 - Gastos Fijos'!N23</f>
        <v>0</v>
      </c>
      <c r="I53">
        <f>+'Paso 2 - Gastos Fijos'!K23</f>
        <v>0</v>
      </c>
      <c r="J53" t="str">
        <f t="shared" si="1"/>
        <v>Marzo0</v>
      </c>
      <c r="K53" s="8">
        <f>+'Paso 2 - Gastos Fijos'!L23</f>
        <v>0</v>
      </c>
      <c r="O53" t="s">
        <v>19</v>
      </c>
      <c r="P53" t="s">
        <v>32</v>
      </c>
      <c r="Q53">
        <v>21</v>
      </c>
      <c r="R53" t="str">
        <f t="shared" si="2"/>
        <v>Febrero21</v>
      </c>
      <c r="S53" s="19">
        <f t="shared" si="3"/>
        <v>0</v>
      </c>
      <c r="T53" s="19">
        <f t="shared" si="4"/>
        <v>0</v>
      </c>
      <c r="U53" s="19">
        <f t="shared" si="5"/>
        <v>0</v>
      </c>
      <c r="V53" s="19">
        <f>+(1-VLOOKUP(O53,'Paso 3 - Análisis'!$O$11:$P$22,2,FALSE))*SUMIF(O:O,O53,U:U)/VLOOKUP(O53,'Paso 3 - Análisis'!P:Q,2,FALSE)</f>
        <v>0</v>
      </c>
      <c r="W53" s="19">
        <f>+VLOOKUP(O53,'Paso 3 - Análisis'!$O$11:$P$22,2,FALSE)*SUMIF(O:O,O53,U:U)/VLOOKUP(O53,'Paso 3 - Análisis'!P:Q,2,FALSE)</f>
        <v>0</v>
      </c>
      <c r="X53" s="19">
        <f t="shared" si="9"/>
        <v>0</v>
      </c>
      <c r="Y53" s="19">
        <f t="shared" si="6"/>
        <v>0</v>
      </c>
    </row>
    <row r="54" spans="1:25" x14ac:dyDescent="0.25">
      <c r="A54" t="s">
        <v>20</v>
      </c>
      <c r="B54" t="s">
        <v>32</v>
      </c>
      <c r="C54">
        <f>+'Paso 1 - Ingresos Fijos'!J24</f>
        <v>0</v>
      </c>
      <c r="D54">
        <f>+'Paso 1 - Ingresos Fijos'!K24</f>
        <v>0</v>
      </c>
      <c r="E54" t="str">
        <f t="shared" si="0"/>
        <v>Marzo0</v>
      </c>
      <c r="F54" s="19">
        <f>+'Paso 1 - Ingresos Fijos'!L24</f>
        <v>0</v>
      </c>
      <c r="G54" t="s">
        <v>33</v>
      </c>
      <c r="H54">
        <f>+'Paso 2 - Gastos Fijos'!N24</f>
        <v>0</v>
      </c>
      <c r="I54">
        <f>+'Paso 2 - Gastos Fijos'!K24</f>
        <v>0</v>
      </c>
      <c r="J54" t="str">
        <f t="shared" si="1"/>
        <v>Marzo0</v>
      </c>
      <c r="K54" s="8">
        <f>+'Paso 2 - Gastos Fijos'!L24</f>
        <v>0</v>
      </c>
      <c r="O54" t="s">
        <v>19</v>
      </c>
      <c r="P54" t="s">
        <v>32</v>
      </c>
      <c r="Q54">
        <v>22</v>
      </c>
      <c r="R54" t="str">
        <f t="shared" si="2"/>
        <v>Febrero22</v>
      </c>
      <c r="S54" s="19">
        <f t="shared" si="3"/>
        <v>0</v>
      </c>
      <c r="T54" s="19">
        <f t="shared" si="4"/>
        <v>0</v>
      </c>
      <c r="U54" s="19">
        <f t="shared" si="5"/>
        <v>0</v>
      </c>
      <c r="V54" s="19">
        <f>+(1-VLOOKUP(O54,'Paso 3 - Análisis'!$O$11:$P$22,2,FALSE))*SUMIF(O:O,O54,U:U)/VLOOKUP(O54,'Paso 3 - Análisis'!P:Q,2,FALSE)</f>
        <v>0</v>
      </c>
      <c r="W54" s="19">
        <f>+VLOOKUP(O54,'Paso 3 - Análisis'!$O$11:$P$22,2,FALSE)*SUMIF(O:O,O54,U:U)/VLOOKUP(O54,'Paso 3 - Análisis'!P:Q,2,FALSE)</f>
        <v>0</v>
      </c>
      <c r="X54" s="19">
        <f t="shared" si="9"/>
        <v>0</v>
      </c>
      <c r="Y54" s="19">
        <f t="shared" si="6"/>
        <v>0</v>
      </c>
    </row>
    <row r="55" spans="1:25" x14ac:dyDescent="0.25">
      <c r="A55" t="s">
        <v>20</v>
      </c>
      <c r="B55" t="s">
        <v>32</v>
      </c>
      <c r="C55">
        <f>+'Paso 1 - Ingresos Fijos'!J25</f>
        <v>0</v>
      </c>
      <c r="D55">
        <f>+'Paso 1 - Ingresos Fijos'!K25</f>
        <v>0</v>
      </c>
      <c r="E55" t="str">
        <f t="shared" si="0"/>
        <v>Marzo0</v>
      </c>
      <c r="F55" s="19">
        <f>+'Paso 1 - Ingresos Fijos'!L25</f>
        <v>0</v>
      </c>
      <c r="G55" t="s">
        <v>33</v>
      </c>
      <c r="H55">
        <f>+'Paso 2 - Gastos Fijos'!N25</f>
        <v>0</v>
      </c>
      <c r="I55">
        <f>+'Paso 2 - Gastos Fijos'!K25</f>
        <v>0</v>
      </c>
      <c r="J55" t="str">
        <f t="shared" si="1"/>
        <v>Marzo0</v>
      </c>
      <c r="K55" s="8">
        <f>+'Paso 2 - Gastos Fijos'!L25</f>
        <v>0</v>
      </c>
      <c r="O55" t="s">
        <v>19</v>
      </c>
      <c r="P55" t="s">
        <v>32</v>
      </c>
      <c r="Q55">
        <v>23</v>
      </c>
      <c r="R55" t="str">
        <f t="shared" si="2"/>
        <v>Febrero23</v>
      </c>
      <c r="S55" s="19">
        <f t="shared" si="3"/>
        <v>0</v>
      </c>
      <c r="T55" s="19">
        <f t="shared" si="4"/>
        <v>0</v>
      </c>
      <c r="U55" s="19">
        <f t="shared" si="5"/>
        <v>0</v>
      </c>
      <c r="V55" s="19">
        <f>+(1-VLOOKUP(O55,'Paso 3 - Análisis'!$O$11:$P$22,2,FALSE))*SUMIF(O:O,O55,U:U)/VLOOKUP(O55,'Paso 3 - Análisis'!P:Q,2,FALSE)</f>
        <v>0</v>
      </c>
      <c r="W55" s="19">
        <f>+VLOOKUP(O55,'Paso 3 - Análisis'!$O$11:$P$22,2,FALSE)*SUMIF(O:O,O55,U:U)/VLOOKUP(O55,'Paso 3 - Análisis'!P:Q,2,FALSE)</f>
        <v>0</v>
      </c>
      <c r="X55" s="19">
        <f t="shared" si="9"/>
        <v>0</v>
      </c>
      <c r="Y55" s="19">
        <f t="shared" si="6"/>
        <v>0</v>
      </c>
    </row>
    <row r="56" spans="1:25" x14ac:dyDescent="0.25">
      <c r="A56" t="s">
        <v>20</v>
      </c>
      <c r="B56" t="s">
        <v>32</v>
      </c>
      <c r="C56">
        <f>+'Paso 1 - Ingresos Fijos'!J26</f>
        <v>0</v>
      </c>
      <c r="D56">
        <f>+'Paso 1 - Ingresos Fijos'!K26</f>
        <v>0</v>
      </c>
      <c r="E56" t="str">
        <f t="shared" si="0"/>
        <v>Marzo0</v>
      </c>
      <c r="F56" s="19">
        <f>+'Paso 1 - Ingresos Fijos'!L26</f>
        <v>0</v>
      </c>
      <c r="G56" t="s">
        <v>33</v>
      </c>
      <c r="H56">
        <f>+'Paso 2 - Gastos Fijos'!N26</f>
        <v>0</v>
      </c>
      <c r="I56">
        <f>+'Paso 2 - Gastos Fijos'!K26</f>
        <v>0</v>
      </c>
      <c r="J56" t="str">
        <f t="shared" si="1"/>
        <v>Marzo0</v>
      </c>
      <c r="K56" s="8">
        <f>+'Paso 2 - Gastos Fijos'!L26</f>
        <v>0</v>
      </c>
      <c r="O56" t="s">
        <v>19</v>
      </c>
      <c r="P56" t="s">
        <v>32</v>
      </c>
      <c r="Q56">
        <v>24</v>
      </c>
      <c r="R56" t="str">
        <f t="shared" si="2"/>
        <v>Febrero24</v>
      </c>
      <c r="S56" s="19">
        <f t="shared" si="3"/>
        <v>0</v>
      </c>
      <c r="T56" s="19">
        <f t="shared" si="4"/>
        <v>0</v>
      </c>
      <c r="U56" s="19">
        <f t="shared" si="5"/>
        <v>0</v>
      </c>
      <c r="V56" s="19">
        <f>+(1-VLOOKUP(O56,'Paso 3 - Análisis'!$O$11:$P$22,2,FALSE))*SUMIF(O:O,O56,U:U)/VLOOKUP(O56,'Paso 3 - Análisis'!P:Q,2,FALSE)</f>
        <v>0</v>
      </c>
      <c r="W56" s="19">
        <f>+VLOOKUP(O56,'Paso 3 - Análisis'!$O$11:$P$22,2,FALSE)*SUMIF(O:O,O56,U:U)/VLOOKUP(O56,'Paso 3 - Análisis'!P:Q,2,FALSE)</f>
        <v>0</v>
      </c>
      <c r="X56" s="19">
        <f t="shared" si="9"/>
        <v>0</v>
      </c>
      <c r="Y56" s="19">
        <f t="shared" si="6"/>
        <v>0</v>
      </c>
    </row>
    <row r="57" spans="1:25" x14ac:dyDescent="0.25">
      <c r="A57" t="s">
        <v>20</v>
      </c>
      <c r="B57" t="s">
        <v>32</v>
      </c>
      <c r="C57">
        <f>+'Paso 1 - Ingresos Fijos'!J27</f>
        <v>0</v>
      </c>
      <c r="D57">
        <f>+'Paso 1 - Ingresos Fijos'!K27</f>
        <v>0</v>
      </c>
      <c r="E57" t="str">
        <f t="shared" si="0"/>
        <v>Marzo0</v>
      </c>
      <c r="F57" s="19">
        <f>+'Paso 1 - Ingresos Fijos'!L27</f>
        <v>0</v>
      </c>
      <c r="G57" t="s">
        <v>33</v>
      </c>
      <c r="H57">
        <f>+'Paso 2 - Gastos Fijos'!N27</f>
        <v>0</v>
      </c>
      <c r="I57">
        <f>+'Paso 2 - Gastos Fijos'!K27</f>
        <v>0</v>
      </c>
      <c r="J57" t="str">
        <f t="shared" si="1"/>
        <v>Marzo0</v>
      </c>
      <c r="K57" s="8">
        <f>+'Paso 2 - Gastos Fijos'!L27</f>
        <v>0</v>
      </c>
      <c r="O57" t="s">
        <v>19</v>
      </c>
      <c r="P57" t="s">
        <v>32</v>
      </c>
      <c r="Q57">
        <v>25</v>
      </c>
      <c r="R57" t="str">
        <f t="shared" si="2"/>
        <v>Febrero25</v>
      </c>
      <c r="S57" s="19">
        <f t="shared" si="3"/>
        <v>0</v>
      </c>
      <c r="T57" s="19">
        <f t="shared" si="4"/>
        <v>0</v>
      </c>
      <c r="U57" s="19">
        <f t="shared" si="5"/>
        <v>0</v>
      </c>
      <c r="V57" s="19">
        <f>+(1-VLOOKUP(O57,'Paso 3 - Análisis'!$O$11:$P$22,2,FALSE))*SUMIF(O:O,O57,U:U)/VLOOKUP(O57,'Paso 3 - Análisis'!P:Q,2,FALSE)</f>
        <v>0</v>
      </c>
      <c r="W57" s="19">
        <f>+VLOOKUP(O57,'Paso 3 - Análisis'!$O$11:$P$22,2,FALSE)*SUMIF(O:O,O57,U:U)/VLOOKUP(O57,'Paso 3 - Análisis'!P:Q,2,FALSE)</f>
        <v>0</v>
      </c>
      <c r="X57" s="19">
        <f t="shared" si="9"/>
        <v>0</v>
      </c>
      <c r="Y57" s="19">
        <f t="shared" si="6"/>
        <v>0</v>
      </c>
    </row>
    <row r="58" spans="1:25" x14ac:dyDescent="0.25">
      <c r="A58" t="s">
        <v>20</v>
      </c>
      <c r="B58" t="s">
        <v>32</v>
      </c>
      <c r="C58">
        <f>+'Paso 1 - Ingresos Fijos'!J28</f>
        <v>0</v>
      </c>
      <c r="D58">
        <f>+'Paso 1 - Ingresos Fijos'!K28</f>
        <v>0</v>
      </c>
      <c r="E58" t="str">
        <f t="shared" si="0"/>
        <v>Marzo0</v>
      </c>
      <c r="F58" s="19">
        <f>+'Paso 1 - Ingresos Fijos'!L28</f>
        <v>0</v>
      </c>
      <c r="G58" t="s">
        <v>33</v>
      </c>
      <c r="H58">
        <f>+'Paso 2 - Gastos Fijos'!N28</f>
        <v>0</v>
      </c>
      <c r="I58">
        <f>+'Paso 2 - Gastos Fijos'!K28</f>
        <v>0</v>
      </c>
      <c r="J58" t="str">
        <f t="shared" si="1"/>
        <v>Marzo0</v>
      </c>
      <c r="K58" s="8">
        <f>+'Paso 2 - Gastos Fijos'!L28</f>
        <v>0</v>
      </c>
      <c r="O58" t="s">
        <v>19</v>
      </c>
      <c r="P58" t="s">
        <v>32</v>
      </c>
      <c r="Q58">
        <v>26</v>
      </c>
      <c r="R58" t="str">
        <f t="shared" si="2"/>
        <v>Febrero26</v>
      </c>
      <c r="S58" s="19">
        <f t="shared" si="3"/>
        <v>0</v>
      </c>
      <c r="T58" s="19">
        <f t="shared" si="4"/>
        <v>0</v>
      </c>
      <c r="U58" s="19">
        <f t="shared" si="5"/>
        <v>0</v>
      </c>
      <c r="V58" s="19">
        <f>+(1-VLOOKUP(O58,'Paso 3 - Análisis'!$O$11:$P$22,2,FALSE))*SUMIF(O:O,O58,U:U)/VLOOKUP(O58,'Paso 3 - Análisis'!P:Q,2,FALSE)</f>
        <v>0</v>
      </c>
      <c r="W58" s="19">
        <f>+VLOOKUP(O58,'Paso 3 - Análisis'!$O$11:$P$22,2,FALSE)*SUMIF(O:O,O58,U:U)/VLOOKUP(O58,'Paso 3 - Análisis'!P:Q,2,FALSE)</f>
        <v>0</v>
      </c>
      <c r="X58" s="19">
        <f t="shared" si="9"/>
        <v>0</v>
      </c>
      <c r="Y58" s="19">
        <f t="shared" si="6"/>
        <v>0</v>
      </c>
    </row>
    <row r="59" spans="1:25" x14ac:dyDescent="0.25">
      <c r="A59" t="s">
        <v>20</v>
      </c>
      <c r="B59" t="s">
        <v>32</v>
      </c>
      <c r="C59">
        <f>+'Paso 1 - Ingresos Fijos'!J29</f>
        <v>0</v>
      </c>
      <c r="D59">
        <f>+'Paso 1 - Ingresos Fijos'!K29</f>
        <v>0</v>
      </c>
      <c r="E59" t="str">
        <f t="shared" si="0"/>
        <v>Marzo0</v>
      </c>
      <c r="F59" s="19">
        <f>+'Paso 1 - Ingresos Fijos'!L29</f>
        <v>0</v>
      </c>
      <c r="G59" t="s">
        <v>33</v>
      </c>
      <c r="H59">
        <f>+'Paso 2 - Gastos Fijos'!N29</f>
        <v>0</v>
      </c>
      <c r="I59">
        <f>+'Paso 2 - Gastos Fijos'!K29</f>
        <v>0</v>
      </c>
      <c r="J59" t="str">
        <f t="shared" si="1"/>
        <v>Marzo0</v>
      </c>
      <c r="K59" s="8">
        <f>+'Paso 2 - Gastos Fijos'!L29</f>
        <v>0</v>
      </c>
      <c r="O59" t="s">
        <v>19</v>
      </c>
      <c r="P59" t="s">
        <v>32</v>
      </c>
      <c r="Q59">
        <v>27</v>
      </c>
      <c r="R59" t="str">
        <f t="shared" si="2"/>
        <v>Febrero27</v>
      </c>
      <c r="S59" s="19">
        <f t="shared" si="3"/>
        <v>0</v>
      </c>
      <c r="T59" s="19">
        <f t="shared" si="4"/>
        <v>0</v>
      </c>
      <c r="U59" s="19">
        <f t="shared" si="5"/>
        <v>0</v>
      </c>
      <c r="V59" s="19">
        <f>+(1-VLOOKUP(O59,'Paso 3 - Análisis'!$O$11:$P$22,2,FALSE))*SUMIF(O:O,O59,U:U)/VLOOKUP(O59,'Paso 3 - Análisis'!P:Q,2,FALSE)</f>
        <v>0</v>
      </c>
      <c r="W59" s="19">
        <f>+VLOOKUP(O59,'Paso 3 - Análisis'!$O$11:$P$22,2,FALSE)*SUMIF(O:O,O59,U:U)/VLOOKUP(O59,'Paso 3 - Análisis'!P:Q,2,FALSE)</f>
        <v>0</v>
      </c>
      <c r="X59" s="19">
        <f t="shared" si="9"/>
        <v>0</v>
      </c>
      <c r="Y59" s="19">
        <f t="shared" si="6"/>
        <v>0</v>
      </c>
    </row>
    <row r="60" spans="1:25" x14ac:dyDescent="0.25">
      <c r="A60" t="s">
        <v>20</v>
      </c>
      <c r="B60" t="s">
        <v>32</v>
      </c>
      <c r="C60">
        <f>+'Paso 1 - Ingresos Fijos'!J30</f>
        <v>0</v>
      </c>
      <c r="D60">
        <f>+'Paso 1 - Ingresos Fijos'!K30</f>
        <v>0</v>
      </c>
      <c r="E60" t="str">
        <f t="shared" si="0"/>
        <v>Marzo0</v>
      </c>
      <c r="F60" s="19">
        <f>+'Paso 1 - Ingresos Fijos'!L30</f>
        <v>0</v>
      </c>
      <c r="G60" t="s">
        <v>33</v>
      </c>
      <c r="H60">
        <f>+'Paso 2 - Gastos Fijos'!N30</f>
        <v>0</v>
      </c>
      <c r="I60">
        <f>+'Paso 2 - Gastos Fijos'!K30</f>
        <v>0</v>
      </c>
      <c r="J60" t="str">
        <f t="shared" si="1"/>
        <v>Marzo0</v>
      </c>
      <c r="K60" s="8">
        <f>+'Paso 2 - Gastos Fijos'!L30</f>
        <v>0</v>
      </c>
      <c r="O60" t="s">
        <v>19</v>
      </c>
      <c r="P60" t="s">
        <v>32</v>
      </c>
      <c r="Q60">
        <v>28</v>
      </c>
      <c r="R60" t="str">
        <f t="shared" si="2"/>
        <v>Febrero28</v>
      </c>
      <c r="S60" s="19">
        <f t="shared" si="3"/>
        <v>0</v>
      </c>
      <c r="T60" s="19">
        <f t="shared" si="4"/>
        <v>0</v>
      </c>
      <c r="U60" s="19">
        <f t="shared" si="5"/>
        <v>0</v>
      </c>
      <c r="V60" s="19">
        <f>+(1-VLOOKUP(O60,'Paso 3 - Análisis'!$O$11:$P$22,2,FALSE))*SUMIF(O:O,O60,U:U)/VLOOKUP(O60,'Paso 3 - Análisis'!P:Q,2,FALSE)</f>
        <v>0</v>
      </c>
      <c r="W60" s="19">
        <f>+VLOOKUP(O60,'Paso 3 - Análisis'!$O$11:$P$22,2,FALSE)*SUMIF(O:O,O60,U:U)/VLOOKUP(O60,'Paso 3 - Análisis'!P:Q,2,FALSE)</f>
        <v>0</v>
      </c>
      <c r="X60" s="19">
        <f t="shared" si="9"/>
        <v>0</v>
      </c>
      <c r="Y60" s="19">
        <f t="shared" si="6"/>
        <v>0</v>
      </c>
    </row>
    <row r="61" spans="1:25" x14ac:dyDescent="0.25">
      <c r="A61" t="s">
        <v>20</v>
      </c>
      <c r="B61" t="s">
        <v>32</v>
      </c>
      <c r="C61">
        <f>+'Paso 1 - Ingresos Fijos'!J31</f>
        <v>0</v>
      </c>
      <c r="D61">
        <f>+'Paso 1 - Ingresos Fijos'!K31</f>
        <v>0</v>
      </c>
      <c r="E61" t="str">
        <f t="shared" si="0"/>
        <v>Marzo0</v>
      </c>
      <c r="F61" s="19">
        <f>+'Paso 1 - Ingresos Fijos'!L31</f>
        <v>0</v>
      </c>
      <c r="G61" t="s">
        <v>33</v>
      </c>
      <c r="H61">
        <f>+'Paso 2 - Gastos Fijos'!N31</f>
        <v>0</v>
      </c>
      <c r="I61">
        <f>+'Paso 2 - Gastos Fijos'!K31</f>
        <v>0</v>
      </c>
      <c r="J61" t="str">
        <f t="shared" si="1"/>
        <v>Marzo0</v>
      </c>
      <c r="K61" s="8">
        <f>+'Paso 2 - Gastos Fijos'!L31</f>
        <v>0</v>
      </c>
      <c r="O61" t="s">
        <v>19</v>
      </c>
      <c r="P61" t="s">
        <v>32</v>
      </c>
      <c r="Q61">
        <v>29</v>
      </c>
      <c r="R61" t="str">
        <f>+O61&amp;Q61</f>
        <v>Febrero29</v>
      </c>
      <c r="S61" s="19">
        <f>+SUMIF(E:E,R61,F:F)</f>
        <v>0</v>
      </c>
      <c r="T61" s="19">
        <f>+SUMIF(J:J,R61,K:K)</f>
        <v>0</v>
      </c>
      <c r="U61" s="19">
        <f>+S61-T61</f>
        <v>0</v>
      </c>
      <c r="V61" s="19">
        <f>+(1-VLOOKUP(O61,'Paso 3 - Análisis'!$O$11:$P$22,2,FALSE))*SUMIF(O:O,O61,U:U)/VLOOKUP(O61,'Paso 3 - Análisis'!P:Q,2,FALSE)</f>
        <v>0</v>
      </c>
      <c r="W61" s="19">
        <f>+VLOOKUP(O61,'Paso 3 - Análisis'!$O$11:$P$22,2,FALSE)*SUMIF(O:O,O61,U:U)/VLOOKUP(O61,'Paso 3 - Análisis'!P:Q,2,FALSE)</f>
        <v>0</v>
      </c>
      <c r="X61" s="19">
        <f>+IF(O61=O60,V61+X60,V61)</f>
        <v>0</v>
      </c>
      <c r="Y61" s="19">
        <f>+IF(O61=O60,W61+Y60,W61)</f>
        <v>0</v>
      </c>
    </row>
    <row r="62" spans="1:25" x14ac:dyDescent="0.25">
      <c r="A62" t="s">
        <v>21</v>
      </c>
      <c r="B62" t="s">
        <v>32</v>
      </c>
      <c r="C62">
        <f>+'Paso 1 - Ingresos Fijos'!N12</f>
        <v>0</v>
      </c>
      <c r="D62">
        <f>+'Paso 1 - Ingresos Fijos'!O12</f>
        <v>0</v>
      </c>
      <c r="E62" t="str">
        <f t="shared" si="0"/>
        <v>Abril0</v>
      </c>
      <c r="F62" s="19">
        <f>+'Paso 1 - Ingresos Fijos'!P12</f>
        <v>0</v>
      </c>
      <c r="G62" t="s">
        <v>33</v>
      </c>
      <c r="H62">
        <f>+'Paso 2 - Gastos Fijos'!R12</f>
        <v>0</v>
      </c>
      <c r="I62">
        <f>+'Paso 2 - Gastos Fijos'!O12</f>
        <v>0</v>
      </c>
      <c r="J62" t="str">
        <f t="shared" si="1"/>
        <v>Abril0</v>
      </c>
      <c r="K62" s="8">
        <f>+'Paso 2 - Gastos Fijos'!P12</f>
        <v>0</v>
      </c>
      <c r="O62" t="s">
        <v>20</v>
      </c>
      <c r="P62" t="s">
        <v>32</v>
      </c>
      <c r="Q62">
        <v>1</v>
      </c>
      <c r="R62" t="str">
        <f t="shared" ref="R62:R67" si="10">+O62&amp;Q62</f>
        <v>Marzo1</v>
      </c>
      <c r="S62" s="19">
        <f t="shared" ref="S62:S125" si="11">+SUMIF(E:E,R62,F:F)</f>
        <v>0</v>
      </c>
      <c r="T62" s="19">
        <f t="shared" ref="T62:T125" si="12">+SUMIF(J:J,R62,K:K)</f>
        <v>0</v>
      </c>
      <c r="U62" s="19">
        <f t="shared" ref="U62:U67" si="13">+S62-T62</f>
        <v>0</v>
      </c>
      <c r="V62" s="19">
        <f>+(1-VLOOKUP(O62,'Paso 3 - Análisis'!$O$11:$P$22,2,FALSE))*SUMIF(O:O,O62,U:U)/VLOOKUP(O62,'Paso 3 - Análisis'!P:Q,2,FALSE)</f>
        <v>0</v>
      </c>
      <c r="W62" s="19">
        <f>+VLOOKUP(O62,'Paso 3 - Análisis'!$O$11:$P$22,2,FALSE)*SUMIF(O:O,O62,U:U)/VLOOKUP(O62,'Paso 3 - Análisis'!P:Q,2,FALSE)</f>
        <v>0</v>
      </c>
      <c r="X62" s="19">
        <f>+IF(O62=O60,V62+X60,V62)</f>
        <v>0</v>
      </c>
      <c r="Y62" s="19">
        <f>+IF(O62=O60,W62+Y60,W62)</f>
        <v>0</v>
      </c>
    </row>
    <row r="63" spans="1:25" x14ac:dyDescent="0.25">
      <c r="A63" t="s">
        <v>21</v>
      </c>
      <c r="B63" t="s">
        <v>32</v>
      </c>
      <c r="C63">
        <f>+'Paso 1 - Ingresos Fijos'!N13</f>
        <v>0</v>
      </c>
      <c r="D63">
        <f>+'Paso 1 - Ingresos Fijos'!O13</f>
        <v>0</v>
      </c>
      <c r="E63" t="str">
        <f t="shared" si="0"/>
        <v>Abril0</v>
      </c>
      <c r="F63" s="19">
        <f>+'Paso 1 - Ingresos Fijos'!P13</f>
        <v>0</v>
      </c>
      <c r="G63" t="s">
        <v>33</v>
      </c>
      <c r="H63">
        <f>+'Paso 2 - Gastos Fijos'!R13</f>
        <v>0</v>
      </c>
      <c r="I63">
        <f>+'Paso 2 - Gastos Fijos'!O13</f>
        <v>0</v>
      </c>
      <c r="J63" t="str">
        <f t="shared" si="1"/>
        <v>Abril0</v>
      </c>
      <c r="K63" s="8">
        <f>+'Paso 2 - Gastos Fijos'!P13</f>
        <v>0</v>
      </c>
      <c r="O63" t="s">
        <v>20</v>
      </c>
      <c r="P63" t="s">
        <v>32</v>
      </c>
      <c r="Q63">
        <v>2</v>
      </c>
      <c r="R63" t="str">
        <f t="shared" si="10"/>
        <v>Marzo2</v>
      </c>
      <c r="S63" s="19">
        <f t="shared" si="11"/>
        <v>0</v>
      </c>
      <c r="T63" s="19">
        <f t="shared" si="12"/>
        <v>0</v>
      </c>
      <c r="U63" s="19">
        <f t="shared" si="13"/>
        <v>0</v>
      </c>
      <c r="V63" s="19">
        <f>+(1-VLOOKUP(O63,'Paso 3 - Análisis'!$O$11:$P$22,2,FALSE))*SUMIF(O:O,O63,U:U)/VLOOKUP(O63,'Paso 3 - Análisis'!P:Q,2,FALSE)</f>
        <v>0</v>
      </c>
      <c r="W63" s="19">
        <f>+VLOOKUP(O63,'Paso 3 - Análisis'!$O$11:$P$22,2,FALSE)*SUMIF(O:O,O63,U:U)/VLOOKUP(O63,'Paso 3 - Análisis'!P:Q,2,FALSE)</f>
        <v>0</v>
      </c>
      <c r="X63" s="19">
        <f t="shared" ref="X63:X98" si="14">+IF(O63=O62,V63+X62,V63)</f>
        <v>0</v>
      </c>
      <c r="Y63" s="19">
        <f>+IF(O63=O62,W63+Y62,W63)</f>
        <v>0</v>
      </c>
    </row>
    <row r="64" spans="1:25" x14ac:dyDescent="0.25">
      <c r="A64" t="s">
        <v>21</v>
      </c>
      <c r="B64" t="s">
        <v>32</v>
      </c>
      <c r="C64">
        <f>+'Paso 1 - Ingresos Fijos'!N14</f>
        <v>0</v>
      </c>
      <c r="D64">
        <f>+'Paso 1 - Ingresos Fijos'!O14</f>
        <v>0</v>
      </c>
      <c r="E64" t="str">
        <f t="shared" si="0"/>
        <v>Abril0</v>
      </c>
      <c r="F64" s="19">
        <f>+'Paso 1 - Ingresos Fijos'!P14</f>
        <v>0</v>
      </c>
      <c r="G64" t="s">
        <v>33</v>
      </c>
      <c r="H64">
        <f>+'Paso 2 - Gastos Fijos'!R14</f>
        <v>0</v>
      </c>
      <c r="I64">
        <f>+'Paso 2 - Gastos Fijos'!O14</f>
        <v>0</v>
      </c>
      <c r="J64" t="str">
        <f t="shared" si="1"/>
        <v>Abril0</v>
      </c>
      <c r="K64" s="8">
        <f>+'Paso 2 - Gastos Fijos'!P14</f>
        <v>0</v>
      </c>
      <c r="O64" t="s">
        <v>20</v>
      </c>
      <c r="P64" t="s">
        <v>32</v>
      </c>
      <c r="Q64">
        <v>3</v>
      </c>
      <c r="R64" t="str">
        <f t="shared" si="10"/>
        <v>Marzo3</v>
      </c>
      <c r="S64" s="19">
        <f t="shared" si="11"/>
        <v>0</v>
      </c>
      <c r="T64" s="19">
        <f t="shared" si="12"/>
        <v>0</v>
      </c>
      <c r="U64" s="19">
        <f t="shared" si="13"/>
        <v>0</v>
      </c>
      <c r="V64" s="19">
        <f>+(1-VLOOKUP(O64,'Paso 3 - Análisis'!$O$11:$P$22,2,FALSE))*SUMIF(O:O,O64,U:U)/VLOOKUP(O64,'Paso 3 - Análisis'!P:Q,2,FALSE)</f>
        <v>0</v>
      </c>
      <c r="W64" s="19">
        <f>+VLOOKUP(O64,'Paso 3 - Análisis'!$O$11:$P$22,2,FALSE)*SUMIF(O:O,O64,U:U)/VLOOKUP(O64,'Paso 3 - Análisis'!P:Q,2,FALSE)</f>
        <v>0</v>
      </c>
      <c r="X64" s="19">
        <f t="shared" si="14"/>
        <v>0</v>
      </c>
      <c r="Y64" s="19">
        <f>+IF(O64=O63,W64+Y63,W64)</f>
        <v>0</v>
      </c>
    </row>
    <row r="65" spans="1:25" x14ac:dyDescent="0.25">
      <c r="A65" t="s">
        <v>21</v>
      </c>
      <c r="B65" t="s">
        <v>32</v>
      </c>
      <c r="C65">
        <f>+'Paso 1 - Ingresos Fijos'!N15</f>
        <v>0</v>
      </c>
      <c r="D65">
        <f>+'Paso 1 - Ingresos Fijos'!O15</f>
        <v>0</v>
      </c>
      <c r="E65" t="str">
        <f t="shared" si="0"/>
        <v>Abril0</v>
      </c>
      <c r="F65" s="19">
        <f>+'Paso 1 - Ingresos Fijos'!P15</f>
        <v>0</v>
      </c>
      <c r="G65" t="s">
        <v>33</v>
      </c>
      <c r="H65">
        <f>+'Paso 2 - Gastos Fijos'!R15</f>
        <v>0</v>
      </c>
      <c r="I65">
        <f>+'Paso 2 - Gastos Fijos'!O15</f>
        <v>0</v>
      </c>
      <c r="J65" t="str">
        <f t="shared" si="1"/>
        <v>Abril0</v>
      </c>
      <c r="K65" s="8">
        <f>+'Paso 2 - Gastos Fijos'!P15</f>
        <v>0</v>
      </c>
      <c r="O65" t="s">
        <v>20</v>
      </c>
      <c r="P65" t="s">
        <v>32</v>
      </c>
      <c r="Q65">
        <v>4</v>
      </c>
      <c r="R65" t="str">
        <f t="shared" si="10"/>
        <v>Marzo4</v>
      </c>
      <c r="S65" s="19">
        <f t="shared" si="11"/>
        <v>0</v>
      </c>
      <c r="T65" s="19">
        <f t="shared" si="12"/>
        <v>0</v>
      </c>
      <c r="U65" s="19">
        <f t="shared" si="13"/>
        <v>0</v>
      </c>
      <c r="V65" s="19">
        <f>+(1-VLOOKUP(O65,'Paso 3 - Análisis'!$O$11:$P$22,2,FALSE))*SUMIF(O:O,O65,U:U)/VLOOKUP(O65,'Paso 3 - Análisis'!P:Q,2,FALSE)</f>
        <v>0</v>
      </c>
      <c r="W65" s="19">
        <f>+VLOOKUP(O65,'Paso 3 - Análisis'!$O$11:$P$22,2,FALSE)*SUMIF(O:O,O65,U:U)/VLOOKUP(O65,'Paso 3 - Análisis'!P:Q,2,FALSE)</f>
        <v>0</v>
      </c>
      <c r="X65" s="19">
        <f t="shared" si="14"/>
        <v>0</v>
      </c>
      <c r="Y65" s="19">
        <f>+IF(O65=O64,W65+Y64,W65)</f>
        <v>0</v>
      </c>
    </row>
    <row r="66" spans="1:25" x14ac:dyDescent="0.25">
      <c r="A66" t="s">
        <v>21</v>
      </c>
      <c r="B66" t="s">
        <v>32</v>
      </c>
      <c r="C66">
        <f>+'Paso 1 - Ingresos Fijos'!N16</f>
        <v>0</v>
      </c>
      <c r="D66">
        <f>+'Paso 1 - Ingresos Fijos'!O16</f>
        <v>0</v>
      </c>
      <c r="E66" t="str">
        <f t="shared" si="0"/>
        <v>Abril0</v>
      </c>
      <c r="F66" s="19">
        <f>+'Paso 1 - Ingresos Fijos'!P16</f>
        <v>0</v>
      </c>
      <c r="G66" t="s">
        <v>33</v>
      </c>
      <c r="H66">
        <f>+'Paso 2 - Gastos Fijos'!R16</f>
        <v>0</v>
      </c>
      <c r="I66">
        <f>+'Paso 2 - Gastos Fijos'!O16</f>
        <v>0</v>
      </c>
      <c r="J66" t="str">
        <f t="shared" si="1"/>
        <v>Abril0</v>
      </c>
      <c r="K66" s="8">
        <f>+'Paso 2 - Gastos Fijos'!P16</f>
        <v>0</v>
      </c>
      <c r="O66" t="s">
        <v>20</v>
      </c>
      <c r="P66" t="s">
        <v>32</v>
      </c>
      <c r="Q66">
        <v>5</v>
      </c>
      <c r="R66" t="str">
        <f t="shared" si="10"/>
        <v>Marzo5</v>
      </c>
      <c r="S66" s="19">
        <f t="shared" si="11"/>
        <v>0</v>
      </c>
      <c r="T66" s="19">
        <f t="shared" si="12"/>
        <v>0</v>
      </c>
      <c r="U66" s="19">
        <f t="shared" si="13"/>
        <v>0</v>
      </c>
      <c r="V66" s="19">
        <f>+(1-VLOOKUP(O66,'Paso 3 - Análisis'!$O$11:$P$22,2,FALSE))*SUMIF(O:O,O66,U:U)/VLOOKUP(O66,'Paso 3 - Análisis'!P:Q,2,FALSE)</f>
        <v>0</v>
      </c>
      <c r="W66" s="19">
        <f>+VLOOKUP(O66,'Paso 3 - Análisis'!$O$11:$P$22,2,FALSE)*SUMIF(O:O,O66,U:U)/VLOOKUP(O66,'Paso 3 - Análisis'!P:Q,2,FALSE)</f>
        <v>0</v>
      </c>
      <c r="X66" s="19">
        <f t="shared" si="14"/>
        <v>0</v>
      </c>
      <c r="Y66" s="19">
        <f>+IF(O66=O65,W66+Y65,W66)</f>
        <v>0</v>
      </c>
    </row>
    <row r="67" spans="1:25" x14ac:dyDescent="0.25">
      <c r="A67" t="s">
        <v>21</v>
      </c>
      <c r="B67" t="s">
        <v>32</v>
      </c>
      <c r="C67">
        <f>+'Paso 1 - Ingresos Fijos'!N17</f>
        <v>0</v>
      </c>
      <c r="D67">
        <f>+'Paso 1 - Ingresos Fijos'!O17</f>
        <v>0</v>
      </c>
      <c r="E67" t="str">
        <f t="shared" ref="E67:E130" si="15">+A67&amp;D67</f>
        <v>Abril0</v>
      </c>
      <c r="F67" s="19">
        <f>+'Paso 1 - Ingresos Fijos'!P17</f>
        <v>0</v>
      </c>
      <c r="G67" t="s">
        <v>33</v>
      </c>
      <c r="H67">
        <f>+'Paso 2 - Gastos Fijos'!R17</f>
        <v>0</v>
      </c>
      <c r="I67">
        <f>+'Paso 2 - Gastos Fijos'!O17</f>
        <v>0</v>
      </c>
      <c r="J67" t="str">
        <f t="shared" ref="J67:J130" si="16">+A67&amp;I67</f>
        <v>Abril0</v>
      </c>
      <c r="K67" s="8">
        <f>+'Paso 2 - Gastos Fijos'!P17</f>
        <v>0</v>
      </c>
      <c r="O67" t="s">
        <v>20</v>
      </c>
      <c r="P67" t="s">
        <v>32</v>
      </c>
      <c r="Q67">
        <v>6</v>
      </c>
      <c r="R67" t="str">
        <f t="shared" si="10"/>
        <v>Marzo6</v>
      </c>
      <c r="S67" s="19">
        <f t="shared" si="11"/>
        <v>0</v>
      </c>
      <c r="T67" s="19">
        <f t="shared" si="12"/>
        <v>0</v>
      </c>
      <c r="U67" s="19">
        <f t="shared" si="13"/>
        <v>0</v>
      </c>
      <c r="V67" s="19">
        <f>+(1-VLOOKUP(O67,'Paso 3 - Análisis'!$O$11:$P$22,2,FALSE))*SUMIF(O:O,O67,U:U)/VLOOKUP(O67,'Paso 3 - Análisis'!P:Q,2,FALSE)</f>
        <v>0</v>
      </c>
      <c r="W67" s="19">
        <f>+VLOOKUP(O67,'Paso 3 - Análisis'!$O$11:$P$22,2,FALSE)*SUMIF(O:O,O67,U:U)/VLOOKUP(O67,'Paso 3 - Análisis'!P:Q,2,FALSE)</f>
        <v>0</v>
      </c>
      <c r="X67" s="19">
        <f t="shared" si="14"/>
        <v>0</v>
      </c>
      <c r="Y67" s="19">
        <f>+IF(O67=O66,W67+Y66,W67)</f>
        <v>0</v>
      </c>
    </row>
    <row r="68" spans="1:25" x14ac:dyDescent="0.25">
      <c r="A68" t="s">
        <v>21</v>
      </c>
      <c r="B68" t="s">
        <v>32</v>
      </c>
      <c r="C68">
        <f>+'Paso 1 - Ingresos Fijos'!N18</f>
        <v>0</v>
      </c>
      <c r="D68">
        <f>+'Paso 1 - Ingresos Fijos'!O18</f>
        <v>0</v>
      </c>
      <c r="E68" t="str">
        <f t="shared" si="15"/>
        <v>Abril0</v>
      </c>
      <c r="F68" s="19">
        <f>+'Paso 1 - Ingresos Fijos'!P18</f>
        <v>0</v>
      </c>
      <c r="G68" t="s">
        <v>33</v>
      </c>
      <c r="H68">
        <f>+'Paso 2 - Gastos Fijos'!R18</f>
        <v>0</v>
      </c>
      <c r="I68">
        <f>+'Paso 2 - Gastos Fijos'!O18</f>
        <v>0</v>
      </c>
      <c r="J68" t="str">
        <f t="shared" si="16"/>
        <v>Abril0</v>
      </c>
      <c r="K68" s="8">
        <f>+'Paso 2 - Gastos Fijos'!P18</f>
        <v>0</v>
      </c>
      <c r="O68" t="s">
        <v>20</v>
      </c>
      <c r="P68" t="s">
        <v>32</v>
      </c>
      <c r="Q68">
        <v>7</v>
      </c>
      <c r="R68" t="str">
        <f t="shared" ref="R68:R131" si="17">+O68&amp;Q68</f>
        <v>Marzo7</v>
      </c>
      <c r="S68" s="19">
        <f t="shared" si="11"/>
        <v>0</v>
      </c>
      <c r="T68" s="19">
        <f t="shared" si="12"/>
        <v>0</v>
      </c>
      <c r="U68" s="19">
        <f t="shared" ref="U68:U131" si="18">+S68-T68</f>
        <v>0</v>
      </c>
      <c r="V68" s="19">
        <f>+(1-VLOOKUP(O68,'Paso 3 - Análisis'!$O$11:$P$22,2,FALSE))*SUMIF(O:O,O68,U:U)/VLOOKUP(O68,'Paso 3 - Análisis'!P:Q,2,FALSE)</f>
        <v>0</v>
      </c>
      <c r="W68" s="19">
        <f>+VLOOKUP(O68,'Paso 3 - Análisis'!$O$11:$P$22,2,FALSE)*SUMIF(O:O,O68,U:U)/VLOOKUP(O68,'Paso 3 - Análisis'!P:Q,2,FALSE)</f>
        <v>0</v>
      </c>
      <c r="X68" s="19">
        <f t="shared" si="14"/>
        <v>0</v>
      </c>
      <c r="Y68" s="19">
        <f t="shared" ref="Y68:Y131" si="19">+IF(O68=O67,W68+Y67,W68)</f>
        <v>0</v>
      </c>
    </row>
    <row r="69" spans="1:25" x14ac:dyDescent="0.25">
      <c r="A69" t="s">
        <v>21</v>
      </c>
      <c r="B69" t="s">
        <v>32</v>
      </c>
      <c r="C69">
        <f>+'Paso 1 - Ingresos Fijos'!N19</f>
        <v>0</v>
      </c>
      <c r="D69">
        <f>+'Paso 1 - Ingresos Fijos'!O19</f>
        <v>0</v>
      </c>
      <c r="E69" t="str">
        <f t="shared" si="15"/>
        <v>Abril0</v>
      </c>
      <c r="F69" s="19">
        <f>+'Paso 1 - Ingresos Fijos'!P19</f>
        <v>0</v>
      </c>
      <c r="G69" t="s">
        <v>33</v>
      </c>
      <c r="H69">
        <f>+'Paso 2 - Gastos Fijos'!R19</f>
        <v>0</v>
      </c>
      <c r="I69">
        <f>+'Paso 2 - Gastos Fijos'!O19</f>
        <v>0</v>
      </c>
      <c r="J69" t="str">
        <f t="shared" si="16"/>
        <v>Abril0</v>
      </c>
      <c r="K69" s="8">
        <f>+'Paso 2 - Gastos Fijos'!P19</f>
        <v>0</v>
      </c>
      <c r="O69" t="s">
        <v>20</v>
      </c>
      <c r="P69" t="s">
        <v>32</v>
      </c>
      <c r="Q69">
        <v>8</v>
      </c>
      <c r="R69" t="str">
        <f t="shared" si="17"/>
        <v>Marzo8</v>
      </c>
      <c r="S69" s="19">
        <f t="shared" si="11"/>
        <v>0</v>
      </c>
      <c r="T69" s="19">
        <f t="shared" si="12"/>
        <v>0</v>
      </c>
      <c r="U69" s="19">
        <f t="shared" si="18"/>
        <v>0</v>
      </c>
      <c r="V69" s="19">
        <f>+(1-VLOOKUP(O69,'Paso 3 - Análisis'!$O$11:$P$22,2,FALSE))*SUMIF(O:O,O69,U:U)/VLOOKUP(O69,'Paso 3 - Análisis'!P:Q,2,FALSE)</f>
        <v>0</v>
      </c>
      <c r="W69" s="19">
        <f>+VLOOKUP(O69,'Paso 3 - Análisis'!$O$11:$P$22,2,FALSE)*SUMIF(O:O,O69,U:U)/VLOOKUP(O69,'Paso 3 - Análisis'!P:Q,2,FALSE)</f>
        <v>0</v>
      </c>
      <c r="X69" s="19">
        <f t="shared" si="14"/>
        <v>0</v>
      </c>
      <c r="Y69" s="19">
        <f t="shared" si="19"/>
        <v>0</v>
      </c>
    </row>
    <row r="70" spans="1:25" x14ac:dyDescent="0.25">
      <c r="A70" t="s">
        <v>21</v>
      </c>
      <c r="B70" t="s">
        <v>32</v>
      </c>
      <c r="C70">
        <f>+'Paso 1 - Ingresos Fijos'!N20</f>
        <v>0</v>
      </c>
      <c r="D70">
        <f>+'Paso 1 - Ingresos Fijos'!O20</f>
        <v>0</v>
      </c>
      <c r="E70" t="str">
        <f t="shared" si="15"/>
        <v>Abril0</v>
      </c>
      <c r="F70" s="19">
        <f>+'Paso 1 - Ingresos Fijos'!P20</f>
        <v>0</v>
      </c>
      <c r="G70" t="s">
        <v>33</v>
      </c>
      <c r="H70">
        <f>+'Paso 2 - Gastos Fijos'!R20</f>
        <v>0</v>
      </c>
      <c r="I70">
        <f>+'Paso 2 - Gastos Fijos'!O20</f>
        <v>0</v>
      </c>
      <c r="J70" t="str">
        <f t="shared" si="16"/>
        <v>Abril0</v>
      </c>
      <c r="K70" s="8">
        <f>+'Paso 2 - Gastos Fijos'!P20</f>
        <v>0</v>
      </c>
      <c r="O70" t="s">
        <v>20</v>
      </c>
      <c r="P70" t="s">
        <v>32</v>
      </c>
      <c r="Q70">
        <v>9</v>
      </c>
      <c r="R70" t="str">
        <f t="shared" si="17"/>
        <v>Marzo9</v>
      </c>
      <c r="S70" s="19">
        <f t="shared" si="11"/>
        <v>0</v>
      </c>
      <c r="T70" s="19">
        <f t="shared" si="12"/>
        <v>0</v>
      </c>
      <c r="U70" s="19">
        <f t="shared" si="18"/>
        <v>0</v>
      </c>
      <c r="V70" s="19">
        <f>+(1-VLOOKUP(O70,'Paso 3 - Análisis'!$O$11:$P$22,2,FALSE))*SUMIF(O:O,O70,U:U)/VLOOKUP(O70,'Paso 3 - Análisis'!P:Q,2,FALSE)</f>
        <v>0</v>
      </c>
      <c r="W70" s="19">
        <f>+VLOOKUP(O70,'Paso 3 - Análisis'!$O$11:$P$22,2,FALSE)*SUMIF(O:O,O70,U:U)/VLOOKUP(O70,'Paso 3 - Análisis'!P:Q,2,FALSE)</f>
        <v>0</v>
      </c>
      <c r="X70" s="19">
        <f t="shared" si="14"/>
        <v>0</v>
      </c>
      <c r="Y70" s="19">
        <f t="shared" si="19"/>
        <v>0</v>
      </c>
    </row>
    <row r="71" spans="1:25" x14ac:dyDescent="0.25">
      <c r="A71" t="s">
        <v>21</v>
      </c>
      <c r="B71" t="s">
        <v>32</v>
      </c>
      <c r="C71">
        <f>+'Paso 1 - Ingresos Fijos'!N21</f>
        <v>0</v>
      </c>
      <c r="D71">
        <f>+'Paso 1 - Ingresos Fijos'!O21</f>
        <v>0</v>
      </c>
      <c r="E71" t="str">
        <f t="shared" si="15"/>
        <v>Abril0</v>
      </c>
      <c r="F71" s="19">
        <f>+'Paso 1 - Ingresos Fijos'!P21</f>
        <v>0</v>
      </c>
      <c r="G71" t="s">
        <v>33</v>
      </c>
      <c r="H71">
        <f>+'Paso 2 - Gastos Fijos'!R21</f>
        <v>0</v>
      </c>
      <c r="I71">
        <f>+'Paso 2 - Gastos Fijos'!O21</f>
        <v>0</v>
      </c>
      <c r="J71" t="str">
        <f t="shared" si="16"/>
        <v>Abril0</v>
      </c>
      <c r="K71" s="8">
        <f>+'Paso 2 - Gastos Fijos'!P21</f>
        <v>0</v>
      </c>
      <c r="O71" t="s">
        <v>20</v>
      </c>
      <c r="P71" t="s">
        <v>32</v>
      </c>
      <c r="Q71">
        <v>10</v>
      </c>
      <c r="R71" t="str">
        <f t="shared" si="17"/>
        <v>Marzo10</v>
      </c>
      <c r="S71" s="19">
        <f t="shared" si="11"/>
        <v>0</v>
      </c>
      <c r="T71" s="19">
        <f t="shared" si="12"/>
        <v>0</v>
      </c>
      <c r="U71" s="19">
        <f t="shared" si="18"/>
        <v>0</v>
      </c>
      <c r="V71" s="19">
        <f>+(1-VLOOKUP(O71,'Paso 3 - Análisis'!$O$11:$P$22,2,FALSE))*SUMIF(O:O,O71,U:U)/VLOOKUP(O71,'Paso 3 - Análisis'!P:Q,2,FALSE)</f>
        <v>0</v>
      </c>
      <c r="W71" s="19">
        <f>+VLOOKUP(O71,'Paso 3 - Análisis'!$O$11:$P$22,2,FALSE)*SUMIF(O:O,O71,U:U)/VLOOKUP(O71,'Paso 3 - Análisis'!P:Q,2,FALSE)</f>
        <v>0</v>
      </c>
      <c r="X71" s="19">
        <f t="shared" si="14"/>
        <v>0</v>
      </c>
      <c r="Y71" s="19">
        <f t="shared" si="19"/>
        <v>0</v>
      </c>
    </row>
    <row r="72" spans="1:25" x14ac:dyDescent="0.25">
      <c r="A72" t="s">
        <v>21</v>
      </c>
      <c r="B72" t="s">
        <v>32</v>
      </c>
      <c r="C72">
        <f>+'Paso 1 - Ingresos Fijos'!N22</f>
        <v>0</v>
      </c>
      <c r="D72">
        <f>+'Paso 1 - Ingresos Fijos'!O22</f>
        <v>0</v>
      </c>
      <c r="E72" t="str">
        <f t="shared" si="15"/>
        <v>Abril0</v>
      </c>
      <c r="F72" s="19">
        <f>+'Paso 1 - Ingresos Fijos'!P22</f>
        <v>0</v>
      </c>
      <c r="G72" t="s">
        <v>33</v>
      </c>
      <c r="H72">
        <f>+'Paso 2 - Gastos Fijos'!R22</f>
        <v>0</v>
      </c>
      <c r="I72">
        <f>+'Paso 2 - Gastos Fijos'!O22</f>
        <v>0</v>
      </c>
      <c r="J72" t="str">
        <f t="shared" si="16"/>
        <v>Abril0</v>
      </c>
      <c r="K72" s="8">
        <f>+'Paso 2 - Gastos Fijos'!P22</f>
        <v>0</v>
      </c>
      <c r="O72" t="s">
        <v>20</v>
      </c>
      <c r="P72" t="s">
        <v>32</v>
      </c>
      <c r="Q72">
        <v>11</v>
      </c>
      <c r="R72" t="str">
        <f t="shared" si="17"/>
        <v>Marzo11</v>
      </c>
      <c r="S72" s="19">
        <f t="shared" si="11"/>
        <v>0</v>
      </c>
      <c r="T72" s="19">
        <f t="shared" si="12"/>
        <v>0</v>
      </c>
      <c r="U72" s="19">
        <f t="shared" si="18"/>
        <v>0</v>
      </c>
      <c r="V72" s="19">
        <f>+(1-VLOOKUP(O72,'Paso 3 - Análisis'!$O$11:$P$22,2,FALSE))*SUMIF(O:O,O72,U:U)/VLOOKUP(O72,'Paso 3 - Análisis'!P:Q,2,FALSE)</f>
        <v>0</v>
      </c>
      <c r="W72" s="19">
        <f>+VLOOKUP(O72,'Paso 3 - Análisis'!$O$11:$P$22,2,FALSE)*SUMIF(O:O,O72,U:U)/VLOOKUP(O72,'Paso 3 - Análisis'!P:Q,2,FALSE)</f>
        <v>0</v>
      </c>
      <c r="X72" s="19">
        <f t="shared" si="14"/>
        <v>0</v>
      </c>
      <c r="Y72" s="19">
        <f t="shared" si="19"/>
        <v>0</v>
      </c>
    </row>
    <row r="73" spans="1:25" x14ac:dyDescent="0.25">
      <c r="A73" t="s">
        <v>21</v>
      </c>
      <c r="B73" t="s">
        <v>32</v>
      </c>
      <c r="C73">
        <f>+'Paso 1 - Ingresos Fijos'!N23</f>
        <v>0</v>
      </c>
      <c r="D73">
        <f>+'Paso 1 - Ingresos Fijos'!O23</f>
        <v>0</v>
      </c>
      <c r="E73" t="str">
        <f t="shared" si="15"/>
        <v>Abril0</v>
      </c>
      <c r="F73" s="19">
        <f>+'Paso 1 - Ingresos Fijos'!P23</f>
        <v>0</v>
      </c>
      <c r="G73" t="s">
        <v>33</v>
      </c>
      <c r="H73">
        <f>+'Paso 2 - Gastos Fijos'!R23</f>
        <v>0</v>
      </c>
      <c r="I73">
        <f>+'Paso 2 - Gastos Fijos'!O23</f>
        <v>0</v>
      </c>
      <c r="J73" t="str">
        <f t="shared" si="16"/>
        <v>Abril0</v>
      </c>
      <c r="K73" s="8">
        <f>+'Paso 2 - Gastos Fijos'!P23</f>
        <v>0</v>
      </c>
      <c r="O73" t="s">
        <v>20</v>
      </c>
      <c r="P73" t="s">
        <v>32</v>
      </c>
      <c r="Q73">
        <v>12</v>
      </c>
      <c r="R73" t="str">
        <f t="shared" si="17"/>
        <v>Marzo12</v>
      </c>
      <c r="S73" s="19">
        <f t="shared" si="11"/>
        <v>0</v>
      </c>
      <c r="T73" s="19">
        <f t="shared" si="12"/>
        <v>0</v>
      </c>
      <c r="U73" s="19">
        <f t="shared" si="18"/>
        <v>0</v>
      </c>
      <c r="V73" s="19">
        <f>+(1-VLOOKUP(O73,'Paso 3 - Análisis'!$O$11:$P$22,2,FALSE))*SUMIF(O:O,O73,U:U)/VLOOKUP(O73,'Paso 3 - Análisis'!P:Q,2,FALSE)</f>
        <v>0</v>
      </c>
      <c r="W73" s="19">
        <f>+VLOOKUP(O73,'Paso 3 - Análisis'!$O$11:$P$22,2,FALSE)*SUMIF(O:O,O73,U:U)/VLOOKUP(O73,'Paso 3 - Análisis'!P:Q,2,FALSE)</f>
        <v>0</v>
      </c>
      <c r="X73" s="19">
        <f t="shared" si="14"/>
        <v>0</v>
      </c>
      <c r="Y73" s="19">
        <f t="shared" si="19"/>
        <v>0</v>
      </c>
    </row>
    <row r="74" spans="1:25" x14ac:dyDescent="0.25">
      <c r="A74" t="s">
        <v>21</v>
      </c>
      <c r="B74" t="s">
        <v>32</v>
      </c>
      <c r="C74">
        <f>+'Paso 1 - Ingresos Fijos'!N24</f>
        <v>0</v>
      </c>
      <c r="D74">
        <f>+'Paso 1 - Ingresos Fijos'!O24</f>
        <v>0</v>
      </c>
      <c r="E74" t="str">
        <f t="shared" si="15"/>
        <v>Abril0</v>
      </c>
      <c r="F74" s="19">
        <f>+'Paso 1 - Ingresos Fijos'!P24</f>
        <v>0</v>
      </c>
      <c r="G74" t="s">
        <v>33</v>
      </c>
      <c r="H74">
        <f>+'Paso 2 - Gastos Fijos'!R24</f>
        <v>0</v>
      </c>
      <c r="I74">
        <f>+'Paso 2 - Gastos Fijos'!O24</f>
        <v>0</v>
      </c>
      <c r="J74" t="str">
        <f t="shared" si="16"/>
        <v>Abril0</v>
      </c>
      <c r="K74" s="8">
        <f>+'Paso 2 - Gastos Fijos'!P24</f>
        <v>0</v>
      </c>
      <c r="O74" t="s">
        <v>20</v>
      </c>
      <c r="P74" t="s">
        <v>32</v>
      </c>
      <c r="Q74">
        <v>13</v>
      </c>
      <c r="R74" t="str">
        <f t="shared" si="17"/>
        <v>Marzo13</v>
      </c>
      <c r="S74" s="19">
        <f t="shared" si="11"/>
        <v>0</v>
      </c>
      <c r="T74" s="19">
        <f t="shared" si="12"/>
        <v>0</v>
      </c>
      <c r="U74" s="19">
        <f t="shared" si="18"/>
        <v>0</v>
      </c>
      <c r="V74" s="19">
        <f>+(1-VLOOKUP(O74,'Paso 3 - Análisis'!$O$11:$P$22,2,FALSE))*SUMIF(O:O,O74,U:U)/VLOOKUP(O74,'Paso 3 - Análisis'!P:Q,2,FALSE)</f>
        <v>0</v>
      </c>
      <c r="W74" s="19">
        <f>+VLOOKUP(O74,'Paso 3 - Análisis'!$O$11:$P$22,2,FALSE)*SUMIF(O:O,O74,U:U)/VLOOKUP(O74,'Paso 3 - Análisis'!P:Q,2,FALSE)</f>
        <v>0</v>
      </c>
      <c r="X74" s="19">
        <f t="shared" si="14"/>
        <v>0</v>
      </c>
      <c r="Y74" s="19">
        <f t="shared" si="19"/>
        <v>0</v>
      </c>
    </row>
    <row r="75" spans="1:25" x14ac:dyDescent="0.25">
      <c r="A75" t="s">
        <v>21</v>
      </c>
      <c r="B75" t="s">
        <v>32</v>
      </c>
      <c r="C75">
        <f>+'Paso 1 - Ingresos Fijos'!N25</f>
        <v>0</v>
      </c>
      <c r="D75">
        <f>+'Paso 1 - Ingresos Fijos'!O25</f>
        <v>0</v>
      </c>
      <c r="E75" t="str">
        <f t="shared" si="15"/>
        <v>Abril0</v>
      </c>
      <c r="F75" s="19">
        <f>+'Paso 1 - Ingresos Fijos'!P25</f>
        <v>0</v>
      </c>
      <c r="G75" t="s">
        <v>33</v>
      </c>
      <c r="H75">
        <f>+'Paso 2 - Gastos Fijos'!R25</f>
        <v>0</v>
      </c>
      <c r="I75">
        <f>+'Paso 2 - Gastos Fijos'!O25</f>
        <v>0</v>
      </c>
      <c r="J75" t="str">
        <f t="shared" si="16"/>
        <v>Abril0</v>
      </c>
      <c r="K75" s="8">
        <f>+'Paso 2 - Gastos Fijos'!P25</f>
        <v>0</v>
      </c>
      <c r="O75" t="s">
        <v>20</v>
      </c>
      <c r="P75" t="s">
        <v>32</v>
      </c>
      <c r="Q75">
        <v>14</v>
      </c>
      <c r="R75" t="str">
        <f t="shared" si="17"/>
        <v>Marzo14</v>
      </c>
      <c r="S75" s="19">
        <f t="shared" si="11"/>
        <v>0</v>
      </c>
      <c r="T75" s="19">
        <f t="shared" si="12"/>
        <v>0</v>
      </c>
      <c r="U75" s="19">
        <f t="shared" si="18"/>
        <v>0</v>
      </c>
      <c r="V75" s="19">
        <f>+(1-VLOOKUP(O75,'Paso 3 - Análisis'!$O$11:$P$22,2,FALSE))*SUMIF(O:O,O75,U:U)/VLOOKUP(O75,'Paso 3 - Análisis'!P:Q,2,FALSE)</f>
        <v>0</v>
      </c>
      <c r="W75" s="19">
        <f>+VLOOKUP(O75,'Paso 3 - Análisis'!$O$11:$P$22,2,FALSE)*SUMIF(O:O,O75,U:U)/VLOOKUP(O75,'Paso 3 - Análisis'!P:Q,2,FALSE)</f>
        <v>0</v>
      </c>
      <c r="X75" s="19">
        <f t="shared" si="14"/>
        <v>0</v>
      </c>
      <c r="Y75" s="19">
        <f t="shared" si="19"/>
        <v>0</v>
      </c>
    </row>
    <row r="76" spans="1:25" x14ac:dyDescent="0.25">
      <c r="A76" t="s">
        <v>21</v>
      </c>
      <c r="B76" t="s">
        <v>32</v>
      </c>
      <c r="C76">
        <f>+'Paso 1 - Ingresos Fijos'!N26</f>
        <v>0</v>
      </c>
      <c r="D76">
        <f>+'Paso 1 - Ingresos Fijos'!O26</f>
        <v>0</v>
      </c>
      <c r="E76" t="str">
        <f t="shared" si="15"/>
        <v>Abril0</v>
      </c>
      <c r="F76" s="19">
        <f>+'Paso 1 - Ingresos Fijos'!P26</f>
        <v>0</v>
      </c>
      <c r="G76" t="s">
        <v>33</v>
      </c>
      <c r="H76">
        <f>+'Paso 2 - Gastos Fijos'!R26</f>
        <v>0</v>
      </c>
      <c r="I76">
        <f>+'Paso 2 - Gastos Fijos'!O26</f>
        <v>0</v>
      </c>
      <c r="J76" t="str">
        <f t="shared" si="16"/>
        <v>Abril0</v>
      </c>
      <c r="K76" s="8">
        <f>+'Paso 2 - Gastos Fijos'!P26</f>
        <v>0</v>
      </c>
      <c r="O76" t="s">
        <v>20</v>
      </c>
      <c r="P76" t="s">
        <v>32</v>
      </c>
      <c r="Q76">
        <v>15</v>
      </c>
      <c r="R76" t="str">
        <f t="shared" si="17"/>
        <v>Marzo15</v>
      </c>
      <c r="S76" s="19">
        <f t="shared" si="11"/>
        <v>0</v>
      </c>
      <c r="T76" s="19">
        <f t="shared" si="12"/>
        <v>0</v>
      </c>
      <c r="U76" s="19">
        <f t="shared" si="18"/>
        <v>0</v>
      </c>
      <c r="V76" s="19">
        <f>+(1-VLOOKUP(O76,'Paso 3 - Análisis'!$O$11:$P$22,2,FALSE))*SUMIF(O:O,O76,U:U)/VLOOKUP(O76,'Paso 3 - Análisis'!P:Q,2,FALSE)</f>
        <v>0</v>
      </c>
      <c r="W76" s="19">
        <f>+VLOOKUP(O76,'Paso 3 - Análisis'!$O$11:$P$22,2,FALSE)*SUMIF(O:O,O76,U:U)/VLOOKUP(O76,'Paso 3 - Análisis'!P:Q,2,FALSE)</f>
        <v>0</v>
      </c>
      <c r="X76" s="19">
        <f t="shared" si="14"/>
        <v>0</v>
      </c>
      <c r="Y76" s="19">
        <f t="shared" si="19"/>
        <v>0</v>
      </c>
    </row>
    <row r="77" spans="1:25" x14ac:dyDescent="0.25">
      <c r="A77" t="s">
        <v>21</v>
      </c>
      <c r="B77" t="s">
        <v>32</v>
      </c>
      <c r="C77">
        <f>+'Paso 1 - Ingresos Fijos'!N27</f>
        <v>0</v>
      </c>
      <c r="D77">
        <f>+'Paso 1 - Ingresos Fijos'!O27</f>
        <v>0</v>
      </c>
      <c r="E77" t="str">
        <f t="shared" si="15"/>
        <v>Abril0</v>
      </c>
      <c r="F77" s="19">
        <f>+'Paso 1 - Ingresos Fijos'!P27</f>
        <v>0</v>
      </c>
      <c r="G77" t="s">
        <v>33</v>
      </c>
      <c r="H77">
        <f>+'Paso 2 - Gastos Fijos'!R27</f>
        <v>0</v>
      </c>
      <c r="I77">
        <f>+'Paso 2 - Gastos Fijos'!O27</f>
        <v>0</v>
      </c>
      <c r="J77" t="str">
        <f t="shared" si="16"/>
        <v>Abril0</v>
      </c>
      <c r="K77" s="8">
        <f>+'Paso 2 - Gastos Fijos'!P27</f>
        <v>0</v>
      </c>
      <c r="O77" t="s">
        <v>20</v>
      </c>
      <c r="P77" t="s">
        <v>32</v>
      </c>
      <c r="Q77">
        <v>16</v>
      </c>
      <c r="R77" t="str">
        <f t="shared" si="17"/>
        <v>Marzo16</v>
      </c>
      <c r="S77" s="19">
        <f t="shared" si="11"/>
        <v>0</v>
      </c>
      <c r="T77" s="19">
        <f t="shared" si="12"/>
        <v>0</v>
      </c>
      <c r="U77" s="19">
        <f t="shared" si="18"/>
        <v>0</v>
      </c>
      <c r="V77" s="19">
        <f>+(1-VLOOKUP(O77,'Paso 3 - Análisis'!$O$11:$P$22,2,FALSE))*SUMIF(O:O,O77,U:U)/VLOOKUP(O77,'Paso 3 - Análisis'!P:Q,2,FALSE)</f>
        <v>0</v>
      </c>
      <c r="W77" s="19">
        <f>+VLOOKUP(O77,'Paso 3 - Análisis'!$O$11:$P$22,2,FALSE)*SUMIF(O:O,O77,U:U)/VLOOKUP(O77,'Paso 3 - Análisis'!P:Q,2,FALSE)</f>
        <v>0</v>
      </c>
      <c r="X77" s="19">
        <f t="shared" si="14"/>
        <v>0</v>
      </c>
      <c r="Y77" s="19">
        <f t="shared" si="19"/>
        <v>0</v>
      </c>
    </row>
    <row r="78" spans="1:25" x14ac:dyDescent="0.25">
      <c r="A78" t="s">
        <v>21</v>
      </c>
      <c r="B78" t="s">
        <v>32</v>
      </c>
      <c r="C78">
        <f>+'Paso 1 - Ingresos Fijos'!N28</f>
        <v>0</v>
      </c>
      <c r="D78">
        <f>+'Paso 1 - Ingresos Fijos'!O28</f>
        <v>0</v>
      </c>
      <c r="E78" t="str">
        <f t="shared" si="15"/>
        <v>Abril0</v>
      </c>
      <c r="F78" s="19">
        <f>+'Paso 1 - Ingresos Fijos'!P28</f>
        <v>0</v>
      </c>
      <c r="G78" t="s">
        <v>33</v>
      </c>
      <c r="H78">
        <f>+'Paso 2 - Gastos Fijos'!R28</f>
        <v>0</v>
      </c>
      <c r="I78">
        <f>+'Paso 2 - Gastos Fijos'!O28</f>
        <v>0</v>
      </c>
      <c r="J78" t="str">
        <f t="shared" si="16"/>
        <v>Abril0</v>
      </c>
      <c r="K78" s="8">
        <f>+'Paso 2 - Gastos Fijos'!P28</f>
        <v>0</v>
      </c>
      <c r="O78" t="s">
        <v>20</v>
      </c>
      <c r="P78" t="s">
        <v>32</v>
      </c>
      <c r="Q78">
        <v>17</v>
      </c>
      <c r="R78" t="str">
        <f t="shared" si="17"/>
        <v>Marzo17</v>
      </c>
      <c r="S78" s="19">
        <f t="shared" si="11"/>
        <v>0</v>
      </c>
      <c r="T78" s="19">
        <f t="shared" si="12"/>
        <v>0</v>
      </c>
      <c r="U78" s="19">
        <f t="shared" si="18"/>
        <v>0</v>
      </c>
      <c r="V78" s="19">
        <f>+(1-VLOOKUP(O78,'Paso 3 - Análisis'!$O$11:$P$22,2,FALSE))*SUMIF(O:O,O78,U:U)/VLOOKUP(O78,'Paso 3 - Análisis'!P:Q,2,FALSE)</f>
        <v>0</v>
      </c>
      <c r="W78" s="19">
        <f>+VLOOKUP(O78,'Paso 3 - Análisis'!$O$11:$P$22,2,FALSE)*SUMIF(O:O,O78,U:U)/VLOOKUP(O78,'Paso 3 - Análisis'!P:Q,2,FALSE)</f>
        <v>0</v>
      </c>
      <c r="X78" s="19">
        <f t="shared" si="14"/>
        <v>0</v>
      </c>
      <c r="Y78" s="19">
        <f t="shared" si="19"/>
        <v>0</v>
      </c>
    </row>
    <row r="79" spans="1:25" x14ac:dyDescent="0.25">
      <c r="A79" t="s">
        <v>21</v>
      </c>
      <c r="B79" t="s">
        <v>32</v>
      </c>
      <c r="C79">
        <f>+'Paso 1 - Ingresos Fijos'!N29</f>
        <v>0</v>
      </c>
      <c r="D79">
        <f>+'Paso 1 - Ingresos Fijos'!O29</f>
        <v>0</v>
      </c>
      <c r="E79" t="str">
        <f t="shared" si="15"/>
        <v>Abril0</v>
      </c>
      <c r="F79" s="19">
        <f>+'Paso 1 - Ingresos Fijos'!P29</f>
        <v>0</v>
      </c>
      <c r="G79" t="s">
        <v>33</v>
      </c>
      <c r="H79">
        <f>+'Paso 2 - Gastos Fijos'!R29</f>
        <v>0</v>
      </c>
      <c r="I79">
        <f>+'Paso 2 - Gastos Fijos'!O29</f>
        <v>0</v>
      </c>
      <c r="J79" t="str">
        <f t="shared" si="16"/>
        <v>Abril0</v>
      </c>
      <c r="K79" s="8">
        <f>+'Paso 2 - Gastos Fijos'!P29</f>
        <v>0</v>
      </c>
      <c r="O79" t="s">
        <v>20</v>
      </c>
      <c r="P79" t="s">
        <v>32</v>
      </c>
      <c r="Q79">
        <v>18</v>
      </c>
      <c r="R79" t="str">
        <f t="shared" si="17"/>
        <v>Marzo18</v>
      </c>
      <c r="S79" s="19">
        <f t="shared" si="11"/>
        <v>0</v>
      </c>
      <c r="T79" s="19">
        <f t="shared" si="12"/>
        <v>0</v>
      </c>
      <c r="U79" s="19">
        <f t="shared" si="18"/>
        <v>0</v>
      </c>
      <c r="V79" s="19">
        <f>+(1-VLOOKUP(O79,'Paso 3 - Análisis'!$O$11:$P$22,2,FALSE))*SUMIF(O:O,O79,U:U)/VLOOKUP(O79,'Paso 3 - Análisis'!P:Q,2,FALSE)</f>
        <v>0</v>
      </c>
      <c r="W79" s="19">
        <f>+VLOOKUP(O79,'Paso 3 - Análisis'!$O$11:$P$22,2,FALSE)*SUMIF(O:O,O79,U:U)/VLOOKUP(O79,'Paso 3 - Análisis'!P:Q,2,FALSE)</f>
        <v>0</v>
      </c>
      <c r="X79" s="19">
        <f t="shared" si="14"/>
        <v>0</v>
      </c>
      <c r="Y79" s="19">
        <f t="shared" si="19"/>
        <v>0</v>
      </c>
    </row>
    <row r="80" spans="1:25" x14ac:dyDescent="0.25">
      <c r="A80" t="s">
        <v>21</v>
      </c>
      <c r="B80" t="s">
        <v>32</v>
      </c>
      <c r="C80">
        <f>+'Paso 1 - Ingresos Fijos'!N30</f>
        <v>0</v>
      </c>
      <c r="D80">
        <f>+'Paso 1 - Ingresos Fijos'!O30</f>
        <v>0</v>
      </c>
      <c r="E80" t="str">
        <f t="shared" si="15"/>
        <v>Abril0</v>
      </c>
      <c r="F80" s="19">
        <f>+'Paso 1 - Ingresos Fijos'!P30</f>
        <v>0</v>
      </c>
      <c r="G80" t="s">
        <v>33</v>
      </c>
      <c r="H80">
        <f>+'Paso 2 - Gastos Fijos'!R30</f>
        <v>0</v>
      </c>
      <c r="I80">
        <f>+'Paso 2 - Gastos Fijos'!O30</f>
        <v>0</v>
      </c>
      <c r="J80" t="str">
        <f t="shared" si="16"/>
        <v>Abril0</v>
      </c>
      <c r="K80" s="8">
        <f>+'Paso 2 - Gastos Fijos'!P30</f>
        <v>0</v>
      </c>
      <c r="O80" t="s">
        <v>20</v>
      </c>
      <c r="P80" t="s">
        <v>32</v>
      </c>
      <c r="Q80">
        <v>19</v>
      </c>
      <c r="R80" t="str">
        <f t="shared" si="17"/>
        <v>Marzo19</v>
      </c>
      <c r="S80" s="19">
        <f t="shared" si="11"/>
        <v>0</v>
      </c>
      <c r="T80" s="19">
        <f t="shared" si="12"/>
        <v>0</v>
      </c>
      <c r="U80" s="19">
        <f t="shared" si="18"/>
        <v>0</v>
      </c>
      <c r="V80" s="19">
        <f>+(1-VLOOKUP(O80,'Paso 3 - Análisis'!$O$11:$P$22,2,FALSE))*SUMIF(O:O,O80,U:U)/VLOOKUP(O80,'Paso 3 - Análisis'!P:Q,2,FALSE)</f>
        <v>0</v>
      </c>
      <c r="W80" s="19">
        <f>+VLOOKUP(O80,'Paso 3 - Análisis'!$O$11:$P$22,2,FALSE)*SUMIF(O:O,O80,U:U)/VLOOKUP(O80,'Paso 3 - Análisis'!P:Q,2,FALSE)</f>
        <v>0</v>
      </c>
      <c r="X80" s="19">
        <f t="shared" si="14"/>
        <v>0</v>
      </c>
      <c r="Y80" s="19">
        <f t="shared" si="19"/>
        <v>0</v>
      </c>
    </row>
    <row r="81" spans="1:25" x14ac:dyDescent="0.25">
      <c r="A81" t="s">
        <v>21</v>
      </c>
      <c r="B81" t="s">
        <v>32</v>
      </c>
      <c r="C81">
        <f>+'Paso 1 - Ingresos Fijos'!N31</f>
        <v>0</v>
      </c>
      <c r="D81">
        <f>+'Paso 1 - Ingresos Fijos'!O31</f>
        <v>0</v>
      </c>
      <c r="E81" t="str">
        <f t="shared" si="15"/>
        <v>Abril0</v>
      </c>
      <c r="F81" s="19">
        <f>+'Paso 1 - Ingresos Fijos'!P31</f>
        <v>0</v>
      </c>
      <c r="G81" t="s">
        <v>33</v>
      </c>
      <c r="H81">
        <f>+'Paso 2 - Gastos Fijos'!R31</f>
        <v>0</v>
      </c>
      <c r="I81">
        <f>+'Paso 2 - Gastos Fijos'!O31</f>
        <v>0</v>
      </c>
      <c r="J81" t="str">
        <f t="shared" si="16"/>
        <v>Abril0</v>
      </c>
      <c r="K81" s="8">
        <f>+'Paso 2 - Gastos Fijos'!P31</f>
        <v>0</v>
      </c>
      <c r="O81" t="s">
        <v>20</v>
      </c>
      <c r="P81" t="s">
        <v>32</v>
      </c>
      <c r="Q81">
        <v>20</v>
      </c>
      <c r="R81" t="str">
        <f t="shared" si="17"/>
        <v>Marzo20</v>
      </c>
      <c r="S81" s="19">
        <f t="shared" si="11"/>
        <v>0</v>
      </c>
      <c r="T81" s="19">
        <f t="shared" si="12"/>
        <v>0</v>
      </c>
      <c r="U81" s="19">
        <f t="shared" si="18"/>
        <v>0</v>
      </c>
      <c r="V81" s="19">
        <f>+(1-VLOOKUP(O81,'Paso 3 - Análisis'!$O$11:$P$22,2,FALSE))*SUMIF(O:O,O81,U:U)/VLOOKUP(O81,'Paso 3 - Análisis'!P:Q,2,FALSE)</f>
        <v>0</v>
      </c>
      <c r="W81" s="19">
        <f>+VLOOKUP(O81,'Paso 3 - Análisis'!$O$11:$P$22,2,FALSE)*SUMIF(O:O,O81,U:U)/VLOOKUP(O81,'Paso 3 - Análisis'!P:Q,2,FALSE)</f>
        <v>0</v>
      </c>
      <c r="X81" s="19">
        <f t="shared" si="14"/>
        <v>0</v>
      </c>
      <c r="Y81" s="19">
        <f t="shared" si="19"/>
        <v>0</v>
      </c>
    </row>
    <row r="82" spans="1:25" x14ac:dyDescent="0.25">
      <c r="A82" t="s">
        <v>22</v>
      </c>
      <c r="B82" t="s">
        <v>32</v>
      </c>
      <c r="C82">
        <f>+'Paso 1 - Ingresos Fijos'!R12</f>
        <v>0</v>
      </c>
      <c r="D82">
        <f>+'Paso 1 - Ingresos Fijos'!S12</f>
        <v>0</v>
      </c>
      <c r="E82" t="str">
        <f t="shared" si="15"/>
        <v>Mayo0</v>
      </c>
      <c r="F82" s="19">
        <f>+'Paso 1 - Ingresos Fijos'!T12</f>
        <v>0</v>
      </c>
      <c r="G82" t="s">
        <v>33</v>
      </c>
      <c r="H82">
        <f>+'Paso 2 - Gastos Fijos'!V12</f>
        <v>0</v>
      </c>
      <c r="I82">
        <f>+'Paso 2 - Gastos Fijos'!S12</f>
        <v>0</v>
      </c>
      <c r="J82" t="str">
        <f t="shared" si="16"/>
        <v>Mayo0</v>
      </c>
      <c r="K82" s="8">
        <f>+'Paso 2 - Gastos Fijos'!T12</f>
        <v>0</v>
      </c>
      <c r="O82" t="s">
        <v>20</v>
      </c>
      <c r="P82" t="s">
        <v>32</v>
      </c>
      <c r="Q82">
        <v>21</v>
      </c>
      <c r="R82" t="str">
        <f t="shared" si="17"/>
        <v>Marzo21</v>
      </c>
      <c r="S82" s="19">
        <f t="shared" si="11"/>
        <v>0</v>
      </c>
      <c r="T82" s="19">
        <f t="shared" si="12"/>
        <v>0</v>
      </c>
      <c r="U82" s="19">
        <f t="shared" si="18"/>
        <v>0</v>
      </c>
      <c r="V82" s="19">
        <f>+(1-VLOOKUP(O82,'Paso 3 - Análisis'!$O$11:$P$22,2,FALSE))*SUMIF(O:O,O82,U:U)/VLOOKUP(O82,'Paso 3 - Análisis'!P:Q,2,FALSE)</f>
        <v>0</v>
      </c>
      <c r="W82" s="19">
        <f>+VLOOKUP(O82,'Paso 3 - Análisis'!$O$11:$P$22,2,FALSE)*SUMIF(O:O,O82,U:U)/VLOOKUP(O82,'Paso 3 - Análisis'!P:Q,2,FALSE)</f>
        <v>0</v>
      </c>
      <c r="X82" s="19">
        <f t="shared" si="14"/>
        <v>0</v>
      </c>
      <c r="Y82" s="19">
        <f t="shared" si="19"/>
        <v>0</v>
      </c>
    </row>
    <row r="83" spans="1:25" x14ac:dyDescent="0.25">
      <c r="A83" t="s">
        <v>22</v>
      </c>
      <c r="B83" t="s">
        <v>32</v>
      </c>
      <c r="C83">
        <f>+'Paso 1 - Ingresos Fijos'!R13</f>
        <v>0</v>
      </c>
      <c r="D83">
        <f>+'Paso 1 - Ingresos Fijos'!S13</f>
        <v>0</v>
      </c>
      <c r="E83" t="str">
        <f t="shared" si="15"/>
        <v>Mayo0</v>
      </c>
      <c r="F83" s="19">
        <f>+'Paso 1 - Ingresos Fijos'!T13</f>
        <v>0</v>
      </c>
      <c r="G83" t="s">
        <v>33</v>
      </c>
      <c r="H83">
        <f>+'Paso 2 - Gastos Fijos'!V13</f>
        <v>0</v>
      </c>
      <c r="I83">
        <f>+'Paso 2 - Gastos Fijos'!S13</f>
        <v>0</v>
      </c>
      <c r="J83" t="str">
        <f t="shared" si="16"/>
        <v>Mayo0</v>
      </c>
      <c r="K83" s="8">
        <f>+'Paso 2 - Gastos Fijos'!T13</f>
        <v>0</v>
      </c>
      <c r="O83" t="s">
        <v>20</v>
      </c>
      <c r="P83" t="s">
        <v>32</v>
      </c>
      <c r="Q83">
        <v>22</v>
      </c>
      <c r="R83" t="str">
        <f t="shared" si="17"/>
        <v>Marzo22</v>
      </c>
      <c r="S83" s="19">
        <f t="shared" si="11"/>
        <v>0</v>
      </c>
      <c r="T83" s="19">
        <f t="shared" si="12"/>
        <v>0</v>
      </c>
      <c r="U83" s="19">
        <f t="shared" si="18"/>
        <v>0</v>
      </c>
      <c r="V83" s="19">
        <f>+(1-VLOOKUP(O83,'Paso 3 - Análisis'!$O$11:$P$22,2,FALSE))*SUMIF(O:O,O83,U:U)/VLOOKUP(O83,'Paso 3 - Análisis'!P:Q,2,FALSE)</f>
        <v>0</v>
      </c>
      <c r="W83" s="19">
        <f>+VLOOKUP(O83,'Paso 3 - Análisis'!$O$11:$P$22,2,FALSE)*SUMIF(O:O,O83,U:U)/VLOOKUP(O83,'Paso 3 - Análisis'!P:Q,2,FALSE)</f>
        <v>0</v>
      </c>
      <c r="X83" s="19">
        <f t="shared" si="14"/>
        <v>0</v>
      </c>
      <c r="Y83" s="19">
        <f t="shared" si="19"/>
        <v>0</v>
      </c>
    </row>
    <row r="84" spans="1:25" x14ac:dyDescent="0.25">
      <c r="A84" t="s">
        <v>22</v>
      </c>
      <c r="B84" t="s">
        <v>32</v>
      </c>
      <c r="C84">
        <f>+'Paso 1 - Ingresos Fijos'!R14</f>
        <v>0</v>
      </c>
      <c r="D84">
        <f>+'Paso 1 - Ingresos Fijos'!S14</f>
        <v>0</v>
      </c>
      <c r="E84" t="str">
        <f t="shared" si="15"/>
        <v>Mayo0</v>
      </c>
      <c r="F84" s="19">
        <f>+'Paso 1 - Ingresos Fijos'!T14</f>
        <v>0</v>
      </c>
      <c r="G84" t="s">
        <v>33</v>
      </c>
      <c r="H84">
        <f>+'Paso 2 - Gastos Fijos'!V14</f>
        <v>0</v>
      </c>
      <c r="I84">
        <f>+'Paso 2 - Gastos Fijos'!S14</f>
        <v>0</v>
      </c>
      <c r="J84" t="str">
        <f t="shared" si="16"/>
        <v>Mayo0</v>
      </c>
      <c r="K84" s="8">
        <f>+'Paso 2 - Gastos Fijos'!T14</f>
        <v>0</v>
      </c>
      <c r="O84" t="s">
        <v>20</v>
      </c>
      <c r="P84" t="s">
        <v>32</v>
      </c>
      <c r="Q84">
        <v>23</v>
      </c>
      <c r="R84" t="str">
        <f t="shared" si="17"/>
        <v>Marzo23</v>
      </c>
      <c r="S84" s="19">
        <f t="shared" si="11"/>
        <v>0</v>
      </c>
      <c r="T84" s="19">
        <f t="shared" si="12"/>
        <v>0</v>
      </c>
      <c r="U84" s="19">
        <f t="shared" si="18"/>
        <v>0</v>
      </c>
      <c r="V84" s="19">
        <f>+(1-VLOOKUP(O84,'Paso 3 - Análisis'!$O$11:$P$22,2,FALSE))*SUMIF(O:O,O84,U:U)/VLOOKUP(O84,'Paso 3 - Análisis'!P:Q,2,FALSE)</f>
        <v>0</v>
      </c>
      <c r="W84" s="19">
        <f>+VLOOKUP(O84,'Paso 3 - Análisis'!$O$11:$P$22,2,FALSE)*SUMIF(O:O,O84,U:U)/VLOOKUP(O84,'Paso 3 - Análisis'!P:Q,2,FALSE)</f>
        <v>0</v>
      </c>
      <c r="X84" s="19">
        <f t="shared" si="14"/>
        <v>0</v>
      </c>
      <c r="Y84" s="19">
        <f t="shared" si="19"/>
        <v>0</v>
      </c>
    </row>
    <row r="85" spans="1:25" x14ac:dyDescent="0.25">
      <c r="A85" t="s">
        <v>22</v>
      </c>
      <c r="B85" t="s">
        <v>32</v>
      </c>
      <c r="C85">
        <f>+'Paso 1 - Ingresos Fijos'!R15</f>
        <v>0</v>
      </c>
      <c r="D85">
        <f>+'Paso 1 - Ingresos Fijos'!S15</f>
        <v>0</v>
      </c>
      <c r="E85" t="str">
        <f t="shared" si="15"/>
        <v>Mayo0</v>
      </c>
      <c r="F85" s="19">
        <f>+'Paso 1 - Ingresos Fijos'!T15</f>
        <v>0</v>
      </c>
      <c r="G85" t="s">
        <v>33</v>
      </c>
      <c r="H85">
        <f>+'Paso 2 - Gastos Fijos'!V15</f>
        <v>0</v>
      </c>
      <c r="I85">
        <f>+'Paso 2 - Gastos Fijos'!S15</f>
        <v>0</v>
      </c>
      <c r="J85" t="str">
        <f t="shared" si="16"/>
        <v>Mayo0</v>
      </c>
      <c r="K85" s="8">
        <f>+'Paso 2 - Gastos Fijos'!T15</f>
        <v>0</v>
      </c>
      <c r="O85" t="s">
        <v>20</v>
      </c>
      <c r="P85" t="s">
        <v>32</v>
      </c>
      <c r="Q85">
        <v>24</v>
      </c>
      <c r="R85" t="str">
        <f t="shared" si="17"/>
        <v>Marzo24</v>
      </c>
      <c r="S85" s="19">
        <f t="shared" si="11"/>
        <v>0</v>
      </c>
      <c r="T85" s="19">
        <f t="shared" si="12"/>
        <v>0</v>
      </c>
      <c r="U85" s="19">
        <f t="shared" si="18"/>
        <v>0</v>
      </c>
      <c r="V85" s="19">
        <f>+(1-VLOOKUP(O85,'Paso 3 - Análisis'!$O$11:$P$22,2,FALSE))*SUMIF(O:O,O85,U:U)/VLOOKUP(O85,'Paso 3 - Análisis'!P:Q,2,FALSE)</f>
        <v>0</v>
      </c>
      <c r="W85" s="19">
        <f>+VLOOKUP(O85,'Paso 3 - Análisis'!$O$11:$P$22,2,FALSE)*SUMIF(O:O,O85,U:U)/VLOOKUP(O85,'Paso 3 - Análisis'!P:Q,2,FALSE)</f>
        <v>0</v>
      </c>
      <c r="X85" s="19">
        <f t="shared" si="14"/>
        <v>0</v>
      </c>
      <c r="Y85" s="19">
        <f t="shared" si="19"/>
        <v>0</v>
      </c>
    </row>
    <row r="86" spans="1:25" x14ac:dyDescent="0.25">
      <c r="A86" t="s">
        <v>22</v>
      </c>
      <c r="B86" t="s">
        <v>32</v>
      </c>
      <c r="C86">
        <f>+'Paso 1 - Ingresos Fijos'!R16</f>
        <v>0</v>
      </c>
      <c r="D86">
        <f>+'Paso 1 - Ingresos Fijos'!S16</f>
        <v>0</v>
      </c>
      <c r="E86" t="str">
        <f t="shared" si="15"/>
        <v>Mayo0</v>
      </c>
      <c r="F86" s="19">
        <f>+'Paso 1 - Ingresos Fijos'!T16</f>
        <v>0</v>
      </c>
      <c r="G86" t="s">
        <v>33</v>
      </c>
      <c r="H86">
        <f>+'Paso 2 - Gastos Fijos'!V16</f>
        <v>0</v>
      </c>
      <c r="I86">
        <f>+'Paso 2 - Gastos Fijos'!S16</f>
        <v>0</v>
      </c>
      <c r="J86" t="str">
        <f t="shared" si="16"/>
        <v>Mayo0</v>
      </c>
      <c r="K86" s="8">
        <f>+'Paso 2 - Gastos Fijos'!T16</f>
        <v>0</v>
      </c>
      <c r="O86" t="s">
        <v>20</v>
      </c>
      <c r="P86" t="s">
        <v>32</v>
      </c>
      <c r="Q86">
        <v>25</v>
      </c>
      <c r="R86" t="str">
        <f t="shared" si="17"/>
        <v>Marzo25</v>
      </c>
      <c r="S86" s="19">
        <f t="shared" si="11"/>
        <v>0</v>
      </c>
      <c r="T86" s="19">
        <f t="shared" si="12"/>
        <v>0</v>
      </c>
      <c r="U86" s="19">
        <f t="shared" si="18"/>
        <v>0</v>
      </c>
      <c r="V86" s="19">
        <f>+(1-VLOOKUP(O86,'Paso 3 - Análisis'!$O$11:$P$22,2,FALSE))*SUMIF(O:O,O86,U:U)/VLOOKUP(O86,'Paso 3 - Análisis'!P:Q,2,FALSE)</f>
        <v>0</v>
      </c>
      <c r="W86" s="19">
        <f>+VLOOKUP(O86,'Paso 3 - Análisis'!$O$11:$P$22,2,FALSE)*SUMIF(O:O,O86,U:U)/VLOOKUP(O86,'Paso 3 - Análisis'!P:Q,2,FALSE)</f>
        <v>0</v>
      </c>
      <c r="X86" s="19">
        <f t="shared" si="14"/>
        <v>0</v>
      </c>
      <c r="Y86" s="19">
        <f t="shared" si="19"/>
        <v>0</v>
      </c>
    </row>
    <row r="87" spans="1:25" x14ac:dyDescent="0.25">
      <c r="A87" t="s">
        <v>22</v>
      </c>
      <c r="B87" t="s">
        <v>32</v>
      </c>
      <c r="C87">
        <f>+'Paso 1 - Ingresos Fijos'!R17</f>
        <v>0</v>
      </c>
      <c r="D87">
        <f>+'Paso 1 - Ingresos Fijos'!S17</f>
        <v>0</v>
      </c>
      <c r="E87" t="str">
        <f t="shared" si="15"/>
        <v>Mayo0</v>
      </c>
      <c r="F87" s="19">
        <f>+'Paso 1 - Ingresos Fijos'!T17</f>
        <v>0</v>
      </c>
      <c r="G87" t="s">
        <v>33</v>
      </c>
      <c r="H87">
        <f>+'Paso 2 - Gastos Fijos'!V17</f>
        <v>0</v>
      </c>
      <c r="I87">
        <f>+'Paso 2 - Gastos Fijos'!S17</f>
        <v>0</v>
      </c>
      <c r="J87" t="str">
        <f t="shared" si="16"/>
        <v>Mayo0</v>
      </c>
      <c r="K87" s="8">
        <f>+'Paso 2 - Gastos Fijos'!T17</f>
        <v>0</v>
      </c>
      <c r="O87" t="s">
        <v>20</v>
      </c>
      <c r="P87" t="s">
        <v>32</v>
      </c>
      <c r="Q87">
        <v>26</v>
      </c>
      <c r="R87" t="str">
        <f t="shared" si="17"/>
        <v>Marzo26</v>
      </c>
      <c r="S87" s="19">
        <f t="shared" si="11"/>
        <v>0</v>
      </c>
      <c r="T87" s="19">
        <f t="shared" si="12"/>
        <v>0</v>
      </c>
      <c r="U87" s="19">
        <f t="shared" si="18"/>
        <v>0</v>
      </c>
      <c r="V87" s="19">
        <f>+(1-VLOOKUP(O87,'Paso 3 - Análisis'!$O$11:$P$22,2,FALSE))*SUMIF(O:O,O87,U:U)/VLOOKUP(O87,'Paso 3 - Análisis'!P:Q,2,FALSE)</f>
        <v>0</v>
      </c>
      <c r="W87" s="19">
        <f>+VLOOKUP(O87,'Paso 3 - Análisis'!$O$11:$P$22,2,FALSE)*SUMIF(O:O,O87,U:U)/VLOOKUP(O87,'Paso 3 - Análisis'!P:Q,2,FALSE)</f>
        <v>0</v>
      </c>
      <c r="X87" s="19">
        <f t="shared" si="14"/>
        <v>0</v>
      </c>
      <c r="Y87" s="19">
        <f t="shared" si="19"/>
        <v>0</v>
      </c>
    </row>
    <row r="88" spans="1:25" x14ac:dyDescent="0.25">
      <c r="A88" t="s">
        <v>22</v>
      </c>
      <c r="B88" t="s">
        <v>32</v>
      </c>
      <c r="C88">
        <f>+'Paso 1 - Ingresos Fijos'!R18</f>
        <v>0</v>
      </c>
      <c r="D88">
        <f>+'Paso 1 - Ingresos Fijos'!S18</f>
        <v>0</v>
      </c>
      <c r="E88" t="str">
        <f t="shared" si="15"/>
        <v>Mayo0</v>
      </c>
      <c r="F88" s="19">
        <f>+'Paso 1 - Ingresos Fijos'!T18</f>
        <v>0</v>
      </c>
      <c r="G88" t="s">
        <v>33</v>
      </c>
      <c r="H88">
        <f>+'Paso 2 - Gastos Fijos'!V18</f>
        <v>0</v>
      </c>
      <c r="I88">
        <f>+'Paso 2 - Gastos Fijos'!S18</f>
        <v>0</v>
      </c>
      <c r="J88" t="str">
        <f t="shared" si="16"/>
        <v>Mayo0</v>
      </c>
      <c r="K88" s="8">
        <f>+'Paso 2 - Gastos Fijos'!T18</f>
        <v>0</v>
      </c>
      <c r="O88" t="s">
        <v>20</v>
      </c>
      <c r="P88" t="s">
        <v>32</v>
      </c>
      <c r="Q88">
        <v>27</v>
      </c>
      <c r="R88" t="str">
        <f t="shared" si="17"/>
        <v>Marzo27</v>
      </c>
      <c r="S88" s="19">
        <f t="shared" si="11"/>
        <v>0</v>
      </c>
      <c r="T88" s="19">
        <f t="shared" si="12"/>
        <v>0</v>
      </c>
      <c r="U88" s="19">
        <f t="shared" si="18"/>
        <v>0</v>
      </c>
      <c r="V88" s="19">
        <f>+(1-VLOOKUP(O88,'Paso 3 - Análisis'!$O$11:$P$22,2,FALSE))*SUMIF(O:O,O88,U:U)/VLOOKUP(O88,'Paso 3 - Análisis'!P:Q,2,FALSE)</f>
        <v>0</v>
      </c>
      <c r="W88" s="19">
        <f>+VLOOKUP(O88,'Paso 3 - Análisis'!$O$11:$P$22,2,FALSE)*SUMIF(O:O,O88,U:U)/VLOOKUP(O88,'Paso 3 - Análisis'!P:Q,2,FALSE)</f>
        <v>0</v>
      </c>
      <c r="X88" s="19">
        <f t="shared" si="14"/>
        <v>0</v>
      </c>
      <c r="Y88" s="19">
        <f t="shared" si="19"/>
        <v>0</v>
      </c>
    </row>
    <row r="89" spans="1:25" x14ac:dyDescent="0.25">
      <c r="A89" t="s">
        <v>22</v>
      </c>
      <c r="B89" t="s">
        <v>32</v>
      </c>
      <c r="C89">
        <f>+'Paso 1 - Ingresos Fijos'!R19</f>
        <v>0</v>
      </c>
      <c r="D89">
        <f>+'Paso 1 - Ingresos Fijos'!S19</f>
        <v>0</v>
      </c>
      <c r="E89" t="str">
        <f t="shared" si="15"/>
        <v>Mayo0</v>
      </c>
      <c r="F89" s="19">
        <f>+'Paso 1 - Ingresos Fijos'!T19</f>
        <v>0</v>
      </c>
      <c r="G89" t="s">
        <v>33</v>
      </c>
      <c r="H89">
        <f>+'Paso 2 - Gastos Fijos'!V19</f>
        <v>0</v>
      </c>
      <c r="I89">
        <f>+'Paso 2 - Gastos Fijos'!S19</f>
        <v>0</v>
      </c>
      <c r="J89" t="str">
        <f t="shared" si="16"/>
        <v>Mayo0</v>
      </c>
      <c r="K89" s="8">
        <f>+'Paso 2 - Gastos Fijos'!T19</f>
        <v>0</v>
      </c>
      <c r="O89" t="s">
        <v>20</v>
      </c>
      <c r="P89" t="s">
        <v>32</v>
      </c>
      <c r="Q89">
        <v>28</v>
      </c>
      <c r="R89" t="str">
        <f t="shared" si="17"/>
        <v>Marzo28</v>
      </c>
      <c r="S89" s="19">
        <f t="shared" si="11"/>
        <v>0</v>
      </c>
      <c r="T89" s="19">
        <f t="shared" si="12"/>
        <v>0</v>
      </c>
      <c r="U89" s="19">
        <f t="shared" si="18"/>
        <v>0</v>
      </c>
      <c r="V89" s="19">
        <f>+(1-VLOOKUP(O89,'Paso 3 - Análisis'!$O$11:$P$22,2,FALSE))*SUMIF(O:O,O89,U:U)/VLOOKUP(O89,'Paso 3 - Análisis'!P:Q,2,FALSE)</f>
        <v>0</v>
      </c>
      <c r="W89" s="19">
        <f>+VLOOKUP(O89,'Paso 3 - Análisis'!$O$11:$P$22,2,FALSE)*SUMIF(O:O,O89,U:U)/VLOOKUP(O89,'Paso 3 - Análisis'!P:Q,2,FALSE)</f>
        <v>0</v>
      </c>
      <c r="X89" s="19">
        <f t="shared" si="14"/>
        <v>0</v>
      </c>
      <c r="Y89" s="19">
        <f t="shared" si="19"/>
        <v>0</v>
      </c>
    </row>
    <row r="90" spans="1:25" x14ac:dyDescent="0.25">
      <c r="A90" t="s">
        <v>22</v>
      </c>
      <c r="B90" t="s">
        <v>32</v>
      </c>
      <c r="C90">
        <f>+'Paso 1 - Ingresos Fijos'!R20</f>
        <v>0</v>
      </c>
      <c r="D90">
        <f>+'Paso 1 - Ingresos Fijos'!S20</f>
        <v>0</v>
      </c>
      <c r="E90" t="str">
        <f t="shared" si="15"/>
        <v>Mayo0</v>
      </c>
      <c r="F90" s="19">
        <f>+'Paso 1 - Ingresos Fijos'!T20</f>
        <v>0</v>
      </c>
      <c r="G90" t="s">
        <v>33</v>
      </c>
      <c r="H90">
        <f>+'Paso 2 - Gastos Fijos'!V20</f>
        <v>0</v>
      </c>
      <c r="I90">
        <f>+'Paso 2 - Gastos Fijos'!S20</f>
        <v>0</v>
      </c>
      <c r="J90" t="str">
        <f t="shared" si="16"/>
        <v>Mayo0</v>
      </c>
      <c r="K90" s="8">
        <f>+'Paso 2 - Gastos Fijos'!T20</f>
        <v>0</v>
      </c>
      <c r="O90" t="s">
        <v>20</v>
      </c>
      <c r="P90" t="s">
        <v>32</v>
      </c>
      <c r="Q90">
        <v>29</v>
      </c>
      <c r="R90" t="str">
        <f t="shared" si="17"/>
        <v>Marzo29</v>
      </c>
      <c r="S90" s="19">
        <f t="shared" si="11"/>
        <v>0</v>
      </c>
      <c r="T90" s="19">
        <f t="shared" si="12"/>
        <v>0</v>
      </c>
      <c r="U90" s="19">
        <f t="shared" si="18"/>
        <v>0</v>
      </c>
      <c r="V90" s="19">
        <f>+(1-VLOOKUP(O90,'Paso 3 - Análisis'!$O$11:$P$22,2,FALSE))*SUMIF(O:O,O90,U:U)/VLOOKUP(O90,'Paso 3 - Análisis'!P:Q,2,FALSE)</f>
        <v>0</v>
      </c>
      <c r="W90" s="19">
        <f>+VLOOKUP(O90,'Paso 3 - Análisis'!$O$11:$P$22,2,FALSE)*SUMIF(O:O,O90,U:U)/VLOOKUP(O90,'Paso 3 - Análisis'!P:Q,2,FALSE)</f>
        <v>0</v>
      </c>
      <c r="X90" s="19">
        <f t="shared" si="14"/>
        <v>0</v>
      </c>
      <c r="Y90" s="19">
        <f t="shared" si="19"/>
        <v>0</v>
      </c>
    </row>
    <row r="91" spans="1:25" x14ac:dyDescent="0.25">
      <c r="A91" t="s">
        <v>22</v>
      </c>
      <c r="B91" t="s">
        <v>32</v>
      </c>
      <c r="C91">
        <f>+'Paso 1 - Ingresos Fijos'!R21</f>
        <v>0</v>
      </c>
      <c r="D91">
        <f>+'Paso 1 - Ingresos Fijos'!S21</f>
        <v>0</v>
      </c>
      <c r="E91" t="str">
        <f t="shared" si="15"/>
        <v>Mayo0</v>
      </c>
      <c r="F91" s="19">
        <f>+'Paso 1 - Ingresos Fijos'!T21</f>
        <v>0</v>
      </c>
      <c r="G91" t="s">
        <v>33</v>
      </c>
      <c r="H91">
        <f>+'Paso 2 - Gastos Fijos'!V21</f>
        <v>0</v>
      </c>
      <c r="I91">
        <f>+'Paso 2 - Gastos Fijos'!S21</f>
        <v>0</v>
      </c>
      <c r="J91" t="str">
        <f t="shared" si="16"/>
        <v>Mayo0</v>
      </c>
      <c r="K91" s="8">
        <f>+'Paso 2 - Gastos Fijos'!T21</f>
        <v>0</v>
      </c>
      <c r="O91" t="s">
        <v>20</v>
      </c>
      <c r="P91" t="s">
        <v>32</v>
      </c>
      <c r="Q91">
        <v>30</v>
      </c>
      <c r="R91" t="str">
        <f t="shared" si="17"/>
        <v>Marzo30</v>
      </c>
      <c r="S91" s="19">
        <f t="shared" si="11"/>
        <v>0</v>
      </c>
      <c r="T91" s="19">
        <f t="shared" si="12"/>
        <v>0</v>
      </c>
      <c r="U91" s="19">
        <f t="shared" si="18"/>
        <v>0</v>
      </c>
      <c r="V91" s="19">
        <f>+(1-VLOOKUP(O91,'Paso 3 - Análisis'!$O$11:$P$22,2,FALSE))*SUMIF(O:O,O91,U:U)/VLOOKUP(O91,'Paso 3 - Análisis'!P:Q,2,FALSE)</f>
        <v>0</v>
      </c>
      <c r="W91" s="19">
        <f>+VLOOKUP(O91,'Paso 3 - Análisis'!$O$11:$P$22,2,FALSE)*SUMIF(O:O,O91,U:U)/VLOOKUP(O91,'Paso 3 - Análisis'!P:Q,2,FALSE)</f>
        <v>0</v>
      </c>
      <c r="X91" s="19">
        <f t="shared" si="14"/>
        <v>0</v>
      </c>
      <c r="Y91" s="19">
        <f t="shared" si="19"/>
        <v>0</v>
      </c>
    </row>
    <row r="92" spans="1:25" x14ac:dyDescent="0.25">
      <c r="A92" t="s">
        <v>22</v>
      </c>
      <c r="B92" t="s">
        <v>32</v>
      </c>
      <c r="C92">
        <f>+'Paso 1 - Ingresos Fijos'!R22</f>
        <v>0</v>
      </c>
      <c r="D92">
        <f>+'Paso 1 - Ingresos Fijos'!S22</f>
        <v>0</v>
      </c>
      <c r="E92" t="str">
        <f t="shared" si="15"/>
        <v>Mayo0</v>
      </c>
      <c r="F92" s="19">
        <f>+'Paso 1 - Ingresos Fijos'!T22</f>
        <v>0</v>
      </c>
      <c r="G92" t="s">
        <v>33</v>
      </c>
      <c r="H92">
        <f>+'Paso 2 - Gastos Fijos'!V22</f>
        <v>0</v>
      </c>
      <c r="I92">
        <f>+'Paso 2 - Gastos Fijos'!S22</f>
        <v>0</v>
      </c>
      <c r="J92" t="str">
        <f t="shared" si="16"/>
        <v>Mayo0</v>
      </c>
      <c r="K92" s="8">
        <f>+'Paso 2 - Gastos Fijos'!T22</f>
        <v>0</v>
      </c>
      <c r="O92" t="s">
        <v>20</v>
      </c>
      <c r="P92" t="s">
        <v>32</v>
      </c>
      <c r="Q92">
        <v>31</v>
      </c>
      <c r="R92" t="str">
        <f t="shared" si="17"/>
        <v>Marzo31</v>
      </c>
      <c r="S92" s="19">
        <f t="shared" si="11"/>
        <v>0</v>
      </c>
      <c r="T92" s="19">
        <f t="shared" si="12"/>
        <v>0</v>
      </c>
      <c r="U92" s="19">
        <f t="shared" si="18"/>
        <v>0</v>
      </c>
      <c r="V92" s="19">
        <f>+(1-VLOOKUP(O92,'Paso 3 - Análisis'!$O$11:$P$22,2,FALSE))*SUMIF(O:O,O92,U:U)/VLOOKUP(O92,'Paso 3 - Análisis'!P:Q,2,FALSE)</f>
        <v>0</v>
      </c>
      <c r="W92" s="19">
        <f>+VLOOKUP(O92,'Paso 3 - Análisis'!$O$11:$P$22,2,FALSE)*SUMIF(O:O,O92,U:U)/VLOOKUP(O92,'Paso 3 - Análisis'!P:Q,2,FALSE)</f>
        <v>0</v>
      </c>
      <c r="X92" s="19">
        <f t="shared" si="14"/>
        <v>0</v>
      </c>
      <c r="Y92" s="19">
        <f t="shared" si="19"/>
        <v>0</v>
      </c>
    </row>
    <row r="93" spans="1:25" x14ac:dyDescent="0.25">
      <c r="A93" t="s">
        <v>22</v>
      </c>
      <c r="B93" t="s">
        <v>32</v>
      </c>
      <c r="C93">
        <f>+'Paso 1 - Ingresos Fijos'!R23</f>
        <v>0</v>
      </c>
      <c r="D93">
        <f>+'Paso 1 - Ingresos Fijos'!S23</f>
        <v>0</v>
      </c>
      <c r="E93" t="str">
        <f t="shared" si="15"/>
        <v>Mayo0</v>
      </c>
      <c r="F93" s="19">
        <f>+'Paso 1 - Ingresos Fijos'!T23</f>
        <v>0</v>
      </c>
      <c r="G93" t="s">
        <v>33</v>
      </c>
      <c r="H93">
        <f>+'Paso 2 - Gastos Fijos'!V23</f>
        <v>0</v>
      </c>
      <c r="I93">
        <f>+'Paso 2 - Gastos Fijos'!S23</f>
        <v>0</v>
      </c>
      <c r="J93" t="str">
        <f t="shared" si="16"/>
        <v>Mayo0</v>
      </c>
      <c r="K93" s="8">
        <f>+'Paso 2 - Gastos Fijos'!T23</f>
        <v>0</v>
      </c>
      <c r="O93" t="s">
        <v>21</v>
      </c>
      <c r="P93" t="s">
        <v>32</v>
      </c>
      <c r="Q93">
        <v>1</v>
      </c>
      <c r="R93" t="str">
        <f t="shared" si="17"/>
        <v>Abril1</v>
      </c>
      <c r="S93" s="19">
        <f t="shared" si="11"/>
        <v>0</v>
      </c>
      <c r="T93" s="19">
        <f t="shared" si="12"/>
        <v>0</v>
      </c>
      <c r="U93" s="19">
        <f t="shared" si="18"/>
        <v>0</v>
      </c>
      <c r="V93" s="19">
        <f>+(1-VLOOKUP(O93,'Paso 3 - Análisis'!$O$11:$P$22,2,FALSE))*SUMIF(O:O,O93,U:U)/VLOOKUP(O93,'Paso 3 - Análisis'!P:Q,2,FALSE)</f>
        <v>0</v>
      </c>
      <c r="W93" s="19">
        <f>+VLOOKUP(O93,'Paso 3 - Análisis'!$O$11:$P$22,2,FALSE)*SUMIF(O:O,O93,U:U)/VLOOKUP(O93,'Paso 3 - Análisis'!P:Q,2,FALSE)</f>
        <v>0</v>
      </c>
      <c r="X93" s="19">
        <f t="shared" si="14"/>
        <v>0</v>
      </c>
      <c r="Y93" s="19">
        <f t="shared" si="19"/>
        <v>0</v>
      </c>
    </row>
    <row r="94" spans="1:25" x14ac:dyDescent="0.25">
      <c r="A94" t="s">
        <v>22</v>
      </c>
      <c r="B94" t="s">
        <v>32</v>
      </c>
      <c r="C94">
        <f>+'Paso 1 - Ingresos Fijos'!R24</f>
        <v>0</v>
      </c>
      <c r="D94">
        <f>+'Paso 1 - Ingresos Fijos'!S24</f>
        <v>0</v>
      </c>
      <c r="E94" t="str">
        <f t="shared" si="15"/>
        <v>Mayo0</v>
      </c>
      <c r="F94" s="19">
        <f>+'Paso 1 - Ingresos Fijos'!T24</f>
        <v>0</v>
      </c>
      <c r="G94" t="s">
        <v>33</v>
      </c>
      <c r="H94">
        <f>+'Paso 2 - Gastos Fijos'!V24</f>
        <v>0</v>
      </c>
      <c r="I94">
        <f>+'Paso 2 - Gastos Fijos'!S24</f>
        <v>0</v>
      </c>
      <c r="J94" t="str">
        <f t="shared" si="16"/>
        <v>Mayo0</v>
      </c>
      <c r="K94" s="8">
        <f>+'Paso 2 - Gastos Fijos'!T24</f>
        <v>0</v>
      </c>
      <c r="O94" t="s">
        <v>21</v>
      </c>
      <c r="P94" t="s">
        <v>32</v>
      </c>
      <c r="Q94">
        <v>2</v>
      </c>
      <c r="R94" t="str">
        <f t="shared" si="17"/>
        <v>Abril2</v>
      </c>
      <c r="S94" s="19">
        <f t="shared" si="11"/>
        <v>0</v>
      </c>
      <c r="T94" s="19">
        <f t="shared" si="12"/>
        <v>0</v>
      </c>
      <c r="U94" s="19">
        <f t="shared" si="18"/>
        <v>0</v>
      </c>
      <c r="V94" s="19">
        <f>+(1-VLOOKUP(O94,'Paso 3 - Análisis'!$O$11:$P$22,2,FALSE))*SUMIF(O:O,O94,U:U)/VLOOKUP(O94,'Paso 3 - Análisis'!P:Q,2,FALSE)</f>
        <v>0</v>
      </c>
      <c r="W94" s="19">
        <f>+VLOOKUP(O94,'Paso 3 - Análisis'!$O$11:$P$22,2,FALSE)*SUMIF(O:O,O94,U:U)/VLOOKUP(O94,'Paso 3 - Análisis'!P:Q,2,FALSE)</f>
        <v>0</v>
      </c>
      <c r="X94" s="19">
        <f t="shared" si="14"/>
        <v>0</v>
      </c>
      <c r="Y94" s="19">
        <f t="shared" si="19"/>
        <v>0</v>
      </c>
    </row>
    <row r="95" spans="1:25" x14ac:dyDescent="0.25">
      <c r="A95" t="s">
        <v>22</v>
      </c>
      <c r="B95" t="s">
        <v>32</v>
      </c>
      <c r="C95">
        <f>+'Paso 1 - Ingresos Fijos'!R25</f>
        <v>0</v>
      </c>
      <c r="D95">
        <f>+'Paso 1 - Ingresos Fijos'!S25</f>
        <v>0</v>
      </c>
      <c r="E95" t="str">
        <f t="shared" si="15"/>
        <v>Mayo0</v>
      </c>
      <c r="F95" s="19">
        <f>+'Paso 1 - Ingresos Fijos'!T25</f>
        <v>0</v>
      </c>
      <c r="G95" t="s">
        <v>33</v>
      </c>
      <c r="H95">
        <f>+'Paso 2 - Gastos Fijos'!V25</f>
        <v>0</v>
      </c>
      <c r="I95">
        <f>+'Paso 2 - Gastos Fijos'!S25</f>
        <v>0</v>
      </c>
      <c r="J95" t="str">
        <f t="shared" si="16"/>
        <v>Mayo0</v>
      </c>
      <c r="K95" s="8">
        <f>+'Paso 2 - Gastos Fijos'!T25</f>
        <v>0</v>
      </c>
      <c r="O95" t="s">
        <v>21</v>
      </c>
      <c r="P95" t="s">
        <v>32</v>
      </c>
      <c r="Q95">
        <v>3</v>
      </c>
      <c r="R95" t="str">
        <f t="shared" si="17"/>
        <v>Abril3</v>
      </c>
      <c r="S95" s="19">
        <f t="shared" si="11"/>
        <v>0</v>
      </c>
      <c r="T95" s="19">
        <f t="shared" si="12"/>
        <v>0</v>
      </c>
      <c r="U95" s="19">
        <f t="shared" si="18"/>
        <v>0</v>
      </c>
      <c r="V95" s="19">
        <f>+(1-VLOOKUP(O95,'Paso 3 - Análisis'!$O$11:$P$22,2,FALSE))*SUMIF(O:O,O95,U:U)/VLOOKUP(O95,'Paso 3 - Análisis'!P:Q,2,FALSE)</f>
        <v>0</v>
      </c>
      <c r="W95" s="19">
        <f>+VLOOKUP(O95,'Paso 3 - Análisis'!$O$11:$P$22,2,FALSE)*SUMIF(O:O,O95,U:U)/VLOOKUP(O95,'Paso 3 - Análisis'!P:Q,2,FALSE)</f>
        <v>0</v>
      </c>
      <c r="X95" s="19">
        <f t="shared" si="14"/>
        <v>0</v>
      </c>
      <c r="Y95" s="19">
        <f t="shared" si="19"/>
        <v>0</v>
      </c>
    </row>
    <row r="96" spans="1:25" x14ac:dyDescent="0.25">
      <c r="A96" t="s">
        <v>22</v>
      </c>
      <c r="B96" t="s">
        <v>32</v>
      </c>
      <c r="C96">
        <f>+'Paso 1 - Ingresos Fijos'!R26</f>
        <v>0</v>
      </c>
      <c r="D96">
        <f>+'Paso 1 - Ingresos Fijos'!S26</f>
        <v>0</v>
      </c>
      <c r="E96" t="str">
        <f t="shared" si="15"/>
        <v>Mayo0</v>
      </c>
      <c r="F96" s="19">
        <f>+'Paso 1 - Ingresos Fijos'!T26</f>
        <v>0</v>
      </c>
      <c r="G96" t="s">
        <v>33</v>
      </c>
      <c r="H96">
        <f>+'Paso 2 - Gastos Fijos'!V26</f>
        <v>0</v>
      </c>
      <c r="I96">
        <f>+'Paso 2 - Gastos Fijos'!S26</f>
        <v>0</v>
      </c>
      <c r="J96" t="str">
        <f t="shared" si="16"/>
        <v>Mayo0</v>
      </c>
      <c r="K96" s="8">
        <f>+'Paso 2 - Gastos Fijos'!T26</f>
        <v>0</v>
      </c>
      <c r="O96" t="s">
        <v>21</v>
      </c>
      <c r="P96" t="s">
        <v>32</v>
      </c>
      <c r="Q96">
        <v>4</v>
      </c>
      <c r="R96" t="str">
        <f t="shared" si="17"/>
        <v>Abril4</v>
      </c>
      <c r="S96" s="19">
        <f t="shared" si="11"/>
        <v>0</v>
      </c>
      <c r="T96" s="19">
        <f t="shared" si="12"/>
        <v>0</v>
      </c>
      <c r="U96" s="19">
        <f t="shared" si="18"/>
        <v>0</v>
      </c>
      <c r="V96" s="19">
        <f>+(1-VLOOKUP(O96,'Paso 3 - Análisis'!$O$11:$P$22,2,FALSE))*SUMIF(O:O,O96,U:U)/VLOOKUP(O96,'Paso 3 - Análisis'!P:Q,2,FALSE)</f>
        <v>0</v>
      </c>
      <c r="W96" s="19">
        <f>+VLOOKUP(O96,'Paso 3 - Análisis'!$O$11:$P$22,2,FALSE)*SUMIF(O:O,O96,U:U)/VLOOKUP(O96,'Paso 3 - Análisis'!P:Q,2,FALSE)</f>
        <v>0</v>
      </c>
      <c r="X96" s="19">
        <f t="shared" si="14"/>
        <v>0</v>
      </c>
      <c r="Y96" s="19">
        <f t="shared" si="19"/>
        <v>0</v>
      </c>
    </row>
    <row r="97" spans="1:25" x14ac:dyDescent="0.25">
      <c r="A97" t="s">
        <v>22</v>
      </c>
      <c r="B97" t="s">
        <v>32</v>
      </c>
      <c r="C97">
        <f>+'Paso 1 - Ingresos Fijos'!R27</f>
        <v>0</v>
      </c>
      <c r="D97">
        <f>+'Paso 1 - Ingresos Fijos'!S27</f>
        <v>0</v>
      </c>
      <c r="E97" t="str">
        <f t="shared" si="15"/>
        <v>Mayo0</v>
      </c>
      <c r="F97" s="19">
        <f>+'Paso 1 - Ingresos Fijos'!T27</f>
        <v>0</v>
      </c>
      <c r="G97" t="s">
        <v>33</v>
      </c>
      <c r="H97">
        <f>+'Paso 2 - Gastos Fijos'!V27</f>
        <v>0</v>
      </c>
      <c r="I97">
        <f>+'Paso 2 - Gastos Fijos'!S27</f>
        <v>0</v>
      </c>
      <c r="J97" t="str">
        <f t="shared" si="16"/>
        <v>Mayo0</v>
      </c>
      <c r="K97" s="8">
        <f>+'Paso 2 - Gastos Fijos'!T27</f>
        <v>0</v>
      </c>
      <c r="O97" t="s">
        <v>21</v>
      </c>
      <c r="P97" t="s">
        <v>32</v>
      </c>
      <c r="Q97">
        <v>5</v>
      </c>
      <c r="R97" t="str">
        <f t="shared" si="17"/>
        <v>Abril5</v>
      </c>
      <c r="S97" s="19">
        <f t="shared" si="11"/>
        <v>0</v>
      </c>
      <c r="T97" s="19">
        <f t="shared" si="12"/>
        <v>0</v>
      </c>
      <c r="U97" s="19">
        <f t="shared" si="18"/>
        <v>0</v>
      </c>
      <c r="V97" s="19">
        <f>+(1-VLOOKUP(O97,'Paso 3 - Análisis'!$O$11:$P$22,2,FALSE))*SUMIF(O:O,O97,U:U)/VLOOKUP(O97,'Paso 3 - Análisis'!P:Q,2,FALSE)</f>
        <v>0</v>
      </c>
      <c r="W97" s="19">
        <f>+VLOOKUP(O97,'Paso 3 - Análisis'!$O$11:$P$22,2,FALSE)*SUMIF(O:O,O97,U:U)/VLOOKUP(O97,'Paso 3 - Análisis'!P:Q,2,FALSE)</f>
        <v>0</v>
      </c>
      <c r="X97" s="19">
        <f t="shared" si="14"/>
        <v>0</v>
      </c>
      <c r="Y97" s="19">
        <f t="shared" si="19"/>
        <v>0</v>
      </c>
    </row>
    <row r="98" spans="1:25" x14ac:dyDescent="0.25">
      <c r="A98" t="s">
        <v>22</v>
      </c>
      <c r="B98" t="s">
        <v>32</v>
      </c>
      <c r="C98">
        <f>+'Paso 1 - Ingresos Fijos'!R28</f>
        <v>0</v>
      </c>
      <c r="D98">
        <f>+'Paso 1 - Ingresos Fijos'!S28</f>
        <v>0</v>
      </c>
      <c r="E98" t="str">
        <f t="shared" si="15"/>
        <v>Mayo0</v>
      </c>
      <c r="F98" s="19">
        <f>+'Paso 1 - Ingresos Fijos'!T28</f>
        <v>0</v>
      </c>
      <c r="G98" t="s">
        <v>33</v>
      </c>
      <c r="H98">
        <f>+'Paso 2 - Gastos Fijos'!V28</f>
        <v>0</v>
      </c>
      <c r="I98">
        <f>+'Paso 2 - Gastos Fijos'!S28</f>
        <v>0</v>
      </c>
      <c r="J98" t="str">
        <f t="shared" si="16"/>
        <v>Mayo0</v>
      </c>
      <c r="K98" s="8">
        <f>+'Paso 2 - Gastos Fijos'!T28</f>
        <v>0</v>
      </c>
      <c r="O98" t="s">
        <v>21</v>
      </c>
      <c r="P98" t="s">
        <v>32</v>
      </c>
      <c r="Q98">
        <v>6</v>
      </c>
      <c r="R98" t="str">
        <f t="shared" si="17"/>
        <v>Abril6</v>
      </c>
      <c r="S98" s="19">
        <f t="shared" si="11"/>
        <v>0</v>
      </c>
      <c r="T98" s="19">
        <f t="shared" si="12"/>
        <v>0</v>
      </c>
      <c r="U98" s="19">
        <f t="shared" si="18"/>
        <v>0</v>
      </c>
      <c r="V98" s="19">
        <f>+(1-VLOOKUP(O98,'Paso 3 - Análisis'!$O$11:$P$22,2,FALSE))*SUMIF(O:O,O98,U:U)/VLOOKUP(O98,'Paso 3 - Análisis'!P:Q,2,FALSE)</f>
        <v>0</v>
      </c>
      <c r="W98" s="19">
        <f>+VLOOKUP(O98,'Paso 3 - Análisis'!$O$11:$P$22,2,FALSE)*SUMIF(O:O,O98,U:U)/VLOOKUP(O98,'Paso 3 - Análisis'!P:Q,2,FALSE)</f>
        <v>0</v>
      </c>
      <c r="X98" s="19">
        <f t="shared" si="14"/>
        <v>0</v>
      </c>
      <c r="Y98" s="19">
        <f t="shared" si="19"/>
        <v>0</v>
      </c>
    </row>
    <row r="99" spans="1:25" x14ac:dyDescent="0.25">
      <c r="A99" t="s">
        <v>22</v>
      </c>
      <c r="B99" t="s">
        <v>32</v>
      </c>
      <c r="C99">
        <f>+'Paso 1 - Ingresos Fijos'!R29</f>
        <v>0</v>
      </c>
      <c r="D99">
        <f>+'Paso 1 - Ingresos Fijos'!S29</f>
        <v>0</v>
      </c>
      <c r="E99" t="str">
        <f t="shared" si="15"/>
        <v>Mayo0</v>
      </c>
      <c r="F99" s="19">
        <f>+'Paso 1 - Ingresos Fijos'!T29</f>
        <v>0</v>
      </c>
      <c r="G99" t="s">
        <v>33</v>
      </c>
      <c r="H99">
        <f>+'Paso 2 - Gastos Fijos'!V29</f>
        <v>0</v>
      </c>
      <c r="I99">
        <f>+'Paso 2 - Gastos Fijos'!S29</f>
        <v>0</v>
      </c>
      <c r="J99" t="str">
        <f t="shared" si="16"/>
        <v>Mayo0</v>
      </c>
      <c r="K99" s="8">
        <f>+'Paso 2 - Gastos Fijos'!T29</f>
        <v>0</v>
      </c>
      <c r="O99" t="s">
        <v>21</v>
      </c>
      <c r="P99" t="s">
        <v>32</v>
      </c>
      <c r="Q99">
        <v>7</v>
      </c>
      <c r="R99" t="str">
        <f t="shared" si="17"/>
        <v>Abril7</v>
      </c>
      <c r="S99" s="19">
        <f t="shared" si="11"/>
        <v>0</v>
      </c>
      <c r="T99" s="19">
        <f t="shared" si="12"/>
        <v>0</v>
      </c>
      <c r="U99" s="19">
        <f t="shared" si="18"/>
        <v>0</v>
      </c>
      <c r="V99" s="19">
        <f>+(1-VLOOKUP(O99,'Paso 3 - Análisis'!$O$11:$P$22,2,FALSE))*SUMIF(O:O,O99,U:U)/VLOOKUP(O99,'Paso 3 - Análisis'!P:Q,2,FALSE)</f>
        <v>0</v>
      </c>
      <c r="W99" s="19">
        <f>+VLOOKUP(O99,'Paso 3 - Análisis'!$O$11:$P$22,2,FALSE)*SUMIF(O:O,O99,U:U)/VLOOKUP(O99,'Paso 3 - Análisis'!P:Q,2,FALSE)</f>
        <v>0</v>
      </c>
      <c r="X99" s="19">
        <f t="shared" ref="X99:X162" si="20">+IF(O99=O98,V99+X98,V99)</f>
        <v>0</v>
      </c>
      <c r="Y99" s="19">
        <f t="shared" si="19"/>
        <v>0</v>
      </c>
    </row>
    <row r="100" spans="1:25" x14ac:dyDescent="0.25">
      <c r="A100" t="s">
        <v>22</v>
      </c>
      <c r="B100" t="s">
        <v>32</v>
      </c>
      <c r="C100">
        <f>+'Paso 1 - Ingresos Fijos'!R30</f>
        <v>0</v>
      </c>
      <c r="D100">
        <f>+'Paso 1 - Ingresos Fijos'!S30</f>
        <v>0</v>
      </c>
      <c r="E100" t="str">
        <f t="shared" si="15"/>
        <v>Mayo0</v>
      </c>
      <c r="F100" s="19">
        <f>+'Paso 1 - Ingresos Fijos'!T30</f>
        <v>0</v>
      </c>
      <c r="G100" t="s">
        <v>33</v>
      </c>
      <c r="H100">
        <f>+'Paso 2 - Gastos Fijos'!V30</f>
        <v>0</v>
      </c>
      <c r="I100">
        <f>+'Paso 2 - Gastos Fijos'!S30</f>
        <v>0</v>
      </c>
      <c r="J100" t="str">
        <f t="shared" si="16"/>
        <v>Mayo0</v>
      </c>
      <c r="K100" s="8">
        <f>+'Paso 2 - Gastos Fijos'!T30</f>
        <v>0</v>
      </c>
      <c r="O100" t="s">
        <v>21</v>
      </c>
      <c r="P100" t="s">
        <v>32</v>
      </c>
      <c r="Q100">
        <v>8</v>
      </c>
      <c r="R100" t="str">
        <f t="shared" si="17"/>
        <v>Abril8</v>
      </c>
      <c r="S100" s="19">
        <f t="shared" si="11"/>
        <v>0</v>
      </c>
      <c r="T100" s="19">
        <f t="shared" si="12"/>
        <v>0</v>
      </c>
      <c r="U100" s="19">
        <f t="shared" si="18"/>
        <v>0</v>
      </c>
      <c r="V100" s="19">
        <f>+(1-VLOOKUP(O100,'Paso 3 - Análisis'!$O$11:$P$22,2,FALSE))*SUMIF(O:O,O100,U:U)/VLOOKUP(O100,'Paso 3 - Análisis'!P:Q,2,FALSE)</f>
        <v>0</v>
      </c>
      <c r="W100" s="19">
        <f>+VLOOKUP(O100,'Paso 3 - Análisis'!$O$11:$P$22,2,FALSE)*SUMIF(O:O,O100,U:U)/VLOOKUP(O100,'Paso 3 - Análisis'!P:Q,2,FALSE)</f>
        <v>0</v>
      </c>
      <c r="X100" s="19">
        <f t="shared" si="20"/>
        <v>0</v>
      </c>
      <c r="Y100" s="19">
        <f t="shared" si="19"/>
        <v>0</v>
      </c>
    </row>
    <row r="101" spans="1:25" x14ac:dyDescent="0.25">
      <c r="A101" t="s">
        <v>22</v>
      </c>
      <c r="B101" t="s">
        <v>32</v>
      </c>
      <c r="C101">
        <f>+'Paso 1 - Ingresos Fijos'!R31</f>
        <v>0</v>
      </c>
      <c r="D101">
        <f>+'Paso 1 - Ingresos Fijos'!S31</f>
        <v>0</v>
      </c>
      <c r="E101" t="str">
        <f t="shared" si="15"/>
        <v>Mayo0</v>
      </c>
      <c r="F101" s="19">
        <f>+'Paso 1 - Ingresos Fijos'!T31</f>
        <v>0</v>
      </c>
      <c r="G101" t="s">
        <v>33</v>
      </c>
      <c r="H101">
        <f>+'Paso 2 - Gastos Fijos'!V31</f>
        <v>0</v>
      </c>
      <c r="I101">
        <f>+'Paso 2 - Gastos Fijos'!S31</f>
        <v>0</v>
      </c>
      <c r="J101" t="str">
        <f t="shared" si="16"/>
        <v>Mayo0</v>
      </c>
      <c r="K101" s="8">
        <f>+'Paso 2 - Gastos Fijos'!T31</f>
        <v>0</v>
      </c>
      <c r="O101" t="s">
        <v>21</v>
      </c>
      <c r="P101" t="s">
        <v>32</v>
      </c>
      <c r="Q101">
        <v>9</v>
      </c>
      <c r="R101" t="str">
        <f t="shared" si="17"/>
        <v>Abril9</v>
      </c>
      <c r="S101" s="19">
        <f t="shared" si="11"/>
        <v>0</v>
      </c>
      <c r="T101" s="19">
        <f t="shared" si="12"/>
        <v>0</v>
      </c>
      <c r="U101" s="19">
        <f t="shared" si="18"/>
        <v>0</v>
      </c>
      <c r="V101" s="19">
        <f>+(1-VLOOKUP(O101,'Paso 3 - Análisis'!$O$11:$P$22,2,FALSE))*SUMIF(O:O,O101,U:U)/VLOOKUP(O101,'Paso 3 - Análisis'!P:Q,2,FALSE)</f>
        <v>0</v>
      </c>
      <c r="W101" s="19">
        <f>+VLOOKUP(O101,'Paso 3 - Análisis'!$O$11:$P$22,2,FALSE)*SUMIF(O:O,O101,U:U)/VLOOKUP(O101,'Paso 3 - Análisis'!P:Q,2,FALSE)</f>
        <v>0</v>
      </c>
      <c r="X101" s="19">
        <f t="shared" si="20"/>
        <v>0</v>
      </c>
      <c r="Y101" s="19">
        <f t="shared" si="19"/>
        <v>0</v>
      </c>
    </row>
    <row r="102" spans="1:25" x14ac:dyDescent="0.25">
      <c r="A102" t="s">
        <v>23</v>
      </c>
      <c r="B102" t="s">
        <v>32</v>
      </c>
      <c r="C102">
        <f>+'Paso 1 - Ingresos Fijos'!V12</f>
        <v>0</v>
      </c>
      <c r="D102">
        <f>+'Paso 1 - Ingresos Fijos'!W12</f>
        <v>0</v>
      </c>
      <c r="E102" t="str">
        <f t="shared" si="15"/>
        <v>Junio0</v>
      </c>
      <c r="F102" s="19">
        <f>+'Paso 1 - Ingresos Fijos'!X12</f>
        <v>0</v>
      </c>
      <c r="G102" t="s">
        <v>33</v>
      </c>
      <c r="H102">
        <f>+'Paso 2 - Gastos Fijos'!Z12</f>
        <v>0</v>
      </c>
      <c r="I102">
        <f>+'Paso 2 - Gastos Fijos'!W12</f>
        <v>0</v>
      </c>
      <c r="J102" t="str">
        <f t="shared" si="16"/>
        <v>Junio0</v>
      </c>
      <c r="K102" s="8">
        <f>+'Paso 2 - Gastos Fijos'!X12</f>
        <v>0</v>
      </c>
      <c r="O102" t="s">
        <v>21</v>
      </c>
      <c r="P102" t="s">
        <v>32</v>
      </c>
      <c r="Q102">
        <v>10</v>
      </c>
      <c r="R102" t="str">
        <f t="shared" si="17"/>
        <v>Abril10</v>
      </c>
      <c r="S102" s="19">
        <f t="shared" si="11"/>
        <v>0</v>
      </c>
      <c r="T102" s="19">
        <f t="shared" si="12"/>
        <v>0</v>
      </c>
      <c r="U102" s="19">
        <f t="shared" si="18"/>
        <v>0</v>
      </c>
      <c r="V102" s="19">
        <f>+(1-VLOOKUP(O102,'Paso 3 - Análisis'!$O$11:$P$22,2,FALSE))*SUMIF(O:O,O102,U:U)/VLOOKUP(O102,'Paso 3 - Análisis'!P:Q,2,FALSE)</f>
        <v>0</v>
      </c>
      <c r="W102" s="19">
        <f>+VLOOKUP(O102,'Paso 3 - Análisis'!$O$11:$P$22,2,FALSE)*SUMIF(O:O,O102,U:U)/VLOOKUP(O102,'Paso 3 - Análisis'!P:Q,2,FALSE)</f>
        <v>0</v>
      </c>
      <c r="X102" s="19">
        <f t="shared" si="20"/>
        <v>0</v>
      </c>
      <c r="Y102" s="19">
        <f t="shared" si="19"/>
        <v>0</v>
      </c>
    </row>
    <row r="103" spans="1:25" x14ac:dyDescent="0.25">
      <c r="A103" t="s">
        <v>23</v>
      </c>
      <c r="B103" t="s">
        <v>32</v>
      </c>
      <c r="C103">
        <f>+'Paso 1 - Ingresos Fijos'!V13</f>
        <v>0</v>
      </c>
      <c r="D103">
        <f>+'Paso 1 - Ingresos Fijos'!W13</f>
        <v>0</v>
      </c>
      <c r="E103" t="str">
        <f t="shared" si="15"/>
        <v>Junio0</v>
      </c>
      <c r="F103" s="19">
        <f>+'Paso 1 - Ingresos Fijos'!X13</f>
        <v>0</v>
      </c>
      <c r="G103" t="s">
        <v>33</v>
      </c>
      <c r="H103">
        <f>+'Paso 2 - Gastos Fijos'!Z13</f>
        <v>0</v>
      </c>
      <c r="I103">
        <f>+'Paso 2 - Gastos Fijos'!W13</f>
        <v>0</v>
      </c>
      <c r="J103" t="str">
        <f t="shared" si="16"/>
        <v>Junio0</v>
      </c>
      <c r="K103" s="8">
        <f>+'Paso 2 - Gastos Fijos'!X13</f>
        <v>0</v>
      </c>
      <c r="O103" t="s">
        <v>21</v>
      </c>
      <c r="P103" t="s">
        <v>32</v>
      </c>
      <c r="Q103">
        <v>11</v>
      </c>
      <c r="R103" t="str">
        <f t="shared" si="17"/>
        <v>Abril11</v>
      </c>
      <c r="S103" s="19">
        <f t="shared" si="11"/>
        <v>0</v>
      </c>
      <c r="T103" s="19">
        <f t="shared" si="12"/>
        <v>0</v>
      </c>
      <c r="U103" s="19">
        <f t="shared" si="18"/>
        <v>0</v>
      </c>
      <c r="V103" s="19">
        <f>+(1-VLOOKUP(O103,'Paso 3 - Análisis'!$O$11:$P$22,2,FALSE))*SUMIF(O:O,O103,U:U)/VLOOKUP(O103,'Paso 3 - Análisis'!P:Q,2,FALSE)</f>
        <v>0</v>
      </c>
      <c r="W103" s="19">
        <f>+VLOOKUP(O103,'Paso 3 - Análisis'!$O$11:$P$22,2,FALSE)*SUMIF(O:O,O103,U:U)/VLOOKUP(O103,'Paso 3 - Análisis'!P:Q,2,FALSE)</f>
        <v>0</v>
      </c>
      <c r="X103" s="19">
        <f t="shared" si="20"/>
        <v>0</v>
      </c>
      <c r="Y103" s="19">
        <f t="shared" si="19"/>
        <v>0</v>
      </c>
    </row>
    <row r="104" spans="1:25" x14ac:dyDescent="0.25">
      <c r="A104" t="s">
        <v>23</v>
      </c>
      <c r="B104" t="s">
        <v>32</v>
      </c>
      <c r="C104">
        <f>+'Paso 1 - Ingresos Fijos'!V14</f>
        <v>0</v>
      </c>
      <c r="D104">
        <f>+'Paso 1 - Ingresos Fijos'!W14</f>
        <v>0</v>
      </c>
      <c r="E104" t="str">
        <f t="shared" si="15"/>
        <v>Junio0</v>
      </c>
      <c r="F104" s="19">
        <f>+'Paso 1 - Ingresos Fijos'!X14</f>
        <v>0</v>
      </c>
      <c r="G104" t="s">
        <v>33</v>
      </c>
      <c r="H104">
        <f>+'Paso 2 - Gastos Fijos'!Z14</f>
        <v>0</v>
      </c>
      <c r="I104">
        <f>+'Paso 2 - Gastos Fijos'!W14</f>
        <v>0</v>
      </c>
      <c r="J104" t="str">
        <f t="shared" si="16"/>
        <v>Junio0</v>
      </c>
      <c r="K104" s="8">
        <f>+'Paso 2 - Gastos Fijos'!X14</f>
        <v>0</v>
      </c>
      <c r="O104" t="s">
        <v>21</v>
      </c>
      <c r="P104" t="s">
        <v>32</v>
      </c>
      <c r="Q104">
        <v>12</v>
      </c>
      <c r="R104" t="str">
        <f t="shared" si="17"/>
        <v>Abril12</v>
      </c>
      <c r="S104" s="19">
        <f t="shared" si="11"/>
        <v>0</v>
      </c>
      <c r="T104" s="19">
        <f t="shared" si="12"/>
        <v>0</v>
      </c>
      <c r="U104" s="19">
        <f t="shared" si="18"/>
        <v>0</v>
      </c>
      <c r="V104" s="19">
        <f>+(1-VLOOKUP(O104,'Paso 3 - Análisis'!$O$11:$P$22,2,FALSE))*SUMIF(O:O,O104,U:U)/VLOOKUP(O104,'Paso 3 - Análisis'!P:Q,2,FALSE)</f>
        <v>0</v>
      </c>
      <c r="W104" s="19">
        <f>+VLOOKUP(O104,'Paso 3 - Análisis'!$O$11:$P$22,2,FALSE)*SUMIF(O:O,O104,U:U)/VLOOKUP(O104,'Paso 3 - Análisis'!P:Q,2,FALSE)</f>
        <v>0</v>
      </c>
      <c r="X104" s="19">
        <f t="shared" si="20"/>
        <v>0</v>
      </c>
      <c r="Y104" s="19">
        <f t="shared" si="19"/>
        <v>0</v>
      </c>
    </row>
    <row r="105" spans="1:25" x14ac:dyDescent="0.25">
      <c r="A105" t="s">
        <v>23</v>
      </c>
      <c r="B105" t="s">
        <v>32</v>
      </c>
      <c r="C105">
        <f>+'Paso 1 - Ingresos Fijos'!V15</f>
        <v>0</v>
      </c>
      <c r="D105">
        <f>+'Paso 1 - Ingresos Fijos'!W15</f>
        <v>0</v>
      </c>
      <c r="E105" t="str">
        <f t="shared" si="15"/>
        <v>Junio0</v>
      </c>
      <c r="F105" s="19">
        <f>+'Paso 1 - Ingresos Fijos'!X15</f>
        <v>0</v>
      </c>
      <c r="G105" t="s">
        <v>33</v>
      </c>
      <c r="H105">
        <f>+'Paso 2 - Gastos Fijos'!Z15</f>
        <v>0</v>
      </c>
      <c r="I105">
        <f>+'Paso 2 - Gastos Fijos'!W15</f>
        <v>0</v>
      </c>
      <c r="J105" t="str">
        <f t="shared" si="16"/>
        <v>Junio0</v>
      </c>
      <c r="K105" s="8">
        <f>+'Paso 2 - Gastos Fijos'!X15</f>
        <v>0</v>
      </c>
      <c r="O105" t="s">
        <v>21</v>
      </c>
      <c r="P105" t="s">
        <v>32</v>
      </c>
      <c r="Q105">
        <v>13</v>
      </c>
      <c r="R105" t="str">
        <f t="shared" si="17"/>
        <v>Abril13</v>
      </c>
      <c r="S105" s="19">
        <f t="shared" si="11"/>
        <v>0</v>
      </c>
      <c r="T105" s="19">
        <f t="shared" si="12"/>
        <v>0</v>
      </c>
      <c r="U105" s="19">
        <f t="shared" si="18"/>
        <v>0</v>
      </c>
      <c r="V105" s="19">
        <f>+(1-VLOOKUP(O105,'Paso 3 - Análisis'!$O$11:$P$22,2,FALSE))*SUMIF(O:O,O105,U:U)/VLOOKUP(O105,'Paso 3 - Análisis'!P:Q,2,FALSE)</f>
        <v>0</v>
      </c>
      <c r="W105" s="19">
        <f>+VLOOKUP(O105,'Paso 3 - Análisis'!$O$11:$P$22,2,FALSE)*SUMIF(O:O,O105,U:U)/VLOOKUP(O105,'Paso 3 - Análisis'!P:Q,2,FALSE)</f>
        <v>0</v>
      </c>
      <c r="X105" s="19">
        <f t="shared" si="20"/>
        <v>0</v>
      </c>
      <c r="Y105" s="19">
        <f t="shared" si="19"/>
        <v>0</v>
      </c>
    </row>
    <row r="106" spans="1:25" x14ac:dyDescent="0.25">
      <c r="A106" t="s">
        <v>23</v>
      </c>
      <c r="B106" t="s">
        <v>32</v>
      </c>
      <c r="C106">
        <f>+'Paso 1 - Ingresos Fijos'!V16</f>
        <v>0</v>
      </c>
      <c r="D106">
        <f>+'Paso 1 - Ingresos Fijos'!W16</f>
        <v>0</v>
      </c>
      <c r="E106" t="str">
        <f t="shared" si="15"/>
        <v>Junio0</v>
      </c>
      <c r="F106" s="19">
        <f>+'Paso 1 - Ingresos Fijos'!X16</f>
        <v>0</v>
      </c>
      <c r="G106" t="s">
        <v>33</v>
      </c>
      <c r="H106">
        <f>+'Paso 2 - Gastos Fijos'!Z16</f>
        <v>0</v>
      </c>
      <c r="I106">
        <f>+'Paso 2 - Gastos Fijos'!W16</f>
        <v>0</v>
      </c>
      <c r="J106" t="str">
        <f t="shared" si="16"/>
        <v>Junio0</v>
      </c>
      <c r="K106" s="8">
        <f>+'Paso 2 - Gastos Fijos'!X16</f>
        <v>0</v>
      </c>
      <c r="O106" t="s">
        <v>21</v>
      </c>
      <c r="P106" t="s">
        <v>32</v>
      </c>
      <c r="Q106">
        <v>14</v>
      </c>
      <c r="R106" t="str">
        <f t="shared" si="17"/>
        <v>Abril14</v>
      </c>
      <c r="S106" s="19">
        <f t="shared" si="11"/>
        <v>0</v>
      </c>
      <c r="T106" s="19">
        <f t="shared" si="12"/>
        <v>0</v>
      </c>
      <c r="U106" s="19">
        <f t="shared" si="18"/>
        <v>0</v>
      </c>
      <c r="V106" s="19">
        <f>+(1-VLOOKUP(O106,'Paso 3 - Análisis'!$O$11:$P$22,2,FALSE))*SUMIF(O:O,O106,U:U)/VLOOKUP(O106,'Paso 3 - Análisis'!P:Q,2,FALSE)</f>
        <v>0</v>
      </c>
      <c r="W106" s="19">
        <f>+VLOOKUP(O106,'Paso 3 - Análisis'!$O$11:$P$22,2,FALSE)*SUMIF(O:O,O106,U:U)/VLOOKUP(O106,'Paso 3 - Análisis'!P:Q,2,FALSE)</f>
        <v>0</v>
      </c>
      <c r="X106" s="19">
        <f t="shared" si="20"/>
        <v>0</v>
      </c>
      <c r="Y106" s="19">
        <f t="shared" si="19"/>
        <v>0</v>
      </c>
    </row>
    <row r="107" spans="1:25" x14ac:dyDescent="0.25">
      <c r="A107" t="s">
        <v>23</v>
      </c>
      <c r="B107" t="s">
        <v>32</v>
      </c>
      <c r="C107">
        <f>+'Paso 1 - Ingresos Fijos'!V17</f>
        <v>0</v>
      </c>
      <c r="D107">
        <f>+'Paso 1 - Ingresos Fijos'!W17</f>
        <v>0</v>
      </c>
      <c r="E107" t="str">
        <f t="shared" si="15"/>
        <v>Junio0</v>
      </c>
      <c r="F107" s="19">
        <f>+'Paso 1 - Ingresos Fijos'!X17</f>
        <v>0</v>
      </c>
      <c r="G107" t="s">
        <v>33</v>
      </c>
      <c r="H107">
        <f>+'Paso 2 - Gastos Fijos'!Z17</f>
        <v>0</v>
      </c>
      <c r="I107">
        <f>+'Paso 2 - Gastos Fijos'!W17</f>
        <v>0</v>
      </c>
      <c r="J107" t="str">
        <f t="shared" si="16"/>
        <v>Junio0</v>
      </c>
      <c r="K107" s="8">
        <f>+'Paso 2 - Gastos Fijos'!X17</f>
        <v>0</v>
      </c>
      <c r="O107" t="s">
        <v>21</v>
      </c>
      <c r="P107" t="s">
        <v>32</v>
      </c>
      <c r="Q107">
        <v>15</v>
      </c>
      <c r="R107" t="str">
        <f t="shared" si="17"/>
        <v>Abril15</v>
      </c>
      <c r="S107" s="19">
        <f t="shared" si="11"/>
        <v>0</v>
      </c>
      <c r="T107" s="19">
        <f t="shared" si="12"/>
        <v>0</v>
      </c>
      <c r="U107" s="19">
        <f t="shared" si="18"/>
        <v>0</v>
      </c>
      <c r="V107" s="19">
        <f>+(1-VLOOKUP(O107,'Paso 3 - Análisis'!$O$11:$P$22,2,FALSE))*SUMIF(O:O,O107,U:U)/VLOOKUP(O107,'Paso 3 - Análisis'!P:Q,2,FALSE)</f>
        <v>0</v>
      </c>
      <c r="W107" s="19">
        <f>+VLOOKUP(O107,'Paso 3 - Análisis'!$O$11:$P$22,2,FALSE)*SUMIF(O:O,O107,U:U)/VLOOKUP(O107,'Paso 3 - Análisis'!P:Q,2,FALSE)</f>
        <v>0</v>
      </c>
      <c r="X107" s="19">
        <f t="shared" si="20"/>
        <v>0</v>
      </c>
      <c r="Y107" s="19">
        <f t="shared" si="19"/>
        <v>0</v>
      </c>
    </row>
    <row r="108" spans="1:25" x14ac:dyDescent="0.25">
      <c r="A108" t="s">
        <v>23</v>
      </c>
      <c r="B108" t="s">
        <v>32</v>
      </c>
      <c r="C108">
        <f>+'Paso 1 - Ingresos Fijos'!V18</f>
        <v>0</v>
      </c>
      <c r="D108">
        <f>+'Paso 1 - Ingresos Fijos'!W18</f>
        <v>0</v>
      </c>
      <c r="E108" t="str">
        <f t="shared" si="15"/>
        <v>Junio0</v>
      </c>
      <c r="F108" s="19">
        <f>+'Paso 1 - Ingresos Fijos'!X18</f>
        <v>0</v>
      </c>
      <c r="G108" t="s">
        <v>33</v>
      </c>
      <c r="H108">
        <f>+'Paso 2 - Gastos Fijos'!Z18</f>
        <v>0</v>
      </c>
      <c r="I108">
        <f>+'Paso 2 - Gastos Fijos'!W18</f>
        <v>0</v>
      </c>
      <c r="J108" t="str">
        <f t="shared" si="16"/>
        <v>Junio0</v>
      </c>
      <c r="K108" s="8">
        <f>+'Paso 2 - Gastos Fijos'!X18</f>
        <v>0</v>
      </c>
      <c r="O108" t="s">
        <v>21</v>
      </c>
      <c r="P108" t="s">
        <v>32</v>
      </c>
      <c r="Q108">
        <v>16</v>
      </c>
      <c r="R108" t="str">
        <f t="shared" si="17"/>
        <v>Abril16</v>
      </c>
      <c r="S108" s="19">
        <f t="shared" si="11"/>
        <v>0</v>
      </c>
      <c r="T108" s="19">
        <f t="shared" si="12"/>
        <v>0</v>
      </c>
      <c r="U108" s="19">
        <f t="shared" si="18"/>
        <v>0</v>
      </c>
      <c r="V108" s="19">
        <f>+(1-VLOOKUP(O108,'Paso 3 - Análisis'!$O$11:$P$22,2,FALSE))*SUMIF(O:O,O108,U:U)/VLOOKUP(O108,'Paso 3 - Análisis'!P:Q,2,FALSE)</f>
        <v>0</v>
      </c>
      <c r="W108" s="19">
        <f>+VLOOKUP(O108,'Paso 3 - Análisis'!$O$11:$P$22,2,FALSE)*SUMIF(O:O,O108,U:U)/VLOOKUP(O108,'Paso 3 - Análisis'!P:Q,2,FALSE)</f>
        <v>0</v>
      </c>
      <c r="X108" s="19">
        <f t="shared" si="20"/>
        <v>0</v>
      </c>
      <c r="Y108" s="19">
        <f t="shared" si="19"/>
        <v>0</v>
      </c>
    </row>
    <row r="109" spans="1:25" x14ac:dyDescent="0.25">
      <c r="A109" t="s">
        <v>23</v>
      </c>
      <c r="B109" t="s">
        <v>32</v>
      </c>
      <c r="C109">
        <f>+'Paso 1 - Ingresos Fijos'!V19</f>
        <v>0</v>
      </c>
      <c r="D109">
        <f>+'Paso 1 - Ingresos Fijos'!W19</f>
        <v>0</v>
      </c>
      <c r="E109" t="str">
        <f t="shared" si="15"/>
        <v>Junio0</v>
      </c>
      <c r="F109" s="19">
        <f>+'Paso 1 - Ingresos Fijos'!X19</f>
        <v>0</v>
      </c>
      <c r="G109" t="s">
        <v>33</v>
      </c>
      <c r="H109">
        <f>+'Paso 2 - Gastos Fijos'!Z19</f>
        <v>0</v>
      </c>
      <c r="I109">
        <f>+'Paso 2 - Gastos Fijos'!W19</f>
        <v>0</v>
      </c>
      <c r="J109" t="str">
        <f t="shared" si="16"/>
        <v>Junio0</v>
      </c>
      <c r="K109" s="8">
        <f>+'Paso 2 - Gastos Fijos'!X19</f>
        <v>0</v>
      </c>
      <c r="O109" t="s">
        <v>21</v>
      </c>
      <c r="P109" t="s">
        <v>32</v>
      </c>
      <c r="Q109">
        <v>17</v>
      </c>
      <c r="R109" t="str">
        <f t="shared" si="17"/>
        <v>Abril17</v>
      </c>
      <c r="S109" s="19">
        <f t="shared" si="11"/>
        <v>0</v>
      </c>
      <c r="T109" s="19">
        <f t="shared" si="12"/>
        <v>0</v>
      </c>
      <c r="U109" s="19">
        <f t="shared" si="18"/>
        <v>0</v>
      </c>
      <c r="V109" s="19">
        <f>+(1-VLOOKUP(O109,'Paso 3 - Análisis'!$O$11:$P$22,2,FALSE))*SUMIF(O:O,O109,U:U)/VLOOKUP(O109,'Paso 3 - Análisis'!P:Q,2,FALSE)</f>
        <v>0</v>
      </c>
      <c r="W109" s="19">
        <f>+VLOOKUP(O109,'Paso 3 - Análisis'!$O$11:$P$22,2,FALSE)*SUMIF(O:O,O109,U:U)/VLOOKUP(O109,'Paso 3 - Análisis'!P:Q,2,FALSE)</f>
        <v>0</v>
      </c>
      <c r="X109" s="19">
        <f t="shared" si="20"/>
        <v>0</v>
      </c>
      <c r="Y109" s="19">
        <f t="shared" si="19"/>
        <v>0</v>
      </c>
    </row>
    <row r="110" spans="1:25" x14ac:dyDescent="0.25">
      <c r="A110" t="s">
        <v>23</v>
      </c>
      <c r="B110" t="s">
        <v>32</v>
      </c>
      <c r="C110">
        <f>+'Paso 1 - Ingresos Fijos'!V20</f>
        <v>0</v>
      </c>
      <c r="D110">
        <f>+'Paso 1 - Ingresos Fijos'!W20</f>
        <v>0</v>
      </c>
      <c r="E110" t="str">
        <f t="shared" si="15"/>
        <v>Junio0</v>
      </c>
      <c r="F110" s="19">
        <f>+'Paso 1 - Ingresos Fijos'!X20</f>
        <v>0</v>
      </c>
      <c r="G110" t="s">
        <v>33</v>
      </c>
      <c r="H110">
        <f>+'Paso 2 - Gastos Fijos'!Z20</f>
        <v>0</v>
      </c>
      <c r="I110">
        <f>+'Paso 2 - Gastos Fijos'!W20</f>
        <v>0</v>
      </c>
      <c r="J110" t="str">
        <f t="shared" si="16"/>
        <v>Junio0</v>
      </c>
      <c r="K110" s="8">
        <f>+'Paso 2 - Gastos Fijos'!X20</f>
        <v>0</v>
      </c>
      <c r="O110" t="s">
        <v>21</v>
      </c>
      <c r="P110" t="s">
        <v>32</v>
      </c>
      <c r="Q110">
        <v>18</v>
      </c>
      <c r="R110" t="str">
        <f t="shared" si="17"/>
        <v>Abril18</v>
      </c>
      <c r="S110" s="19">
        <f t="shared" si="11"/>
        <v>0</v>
      </c>
      <c r="T110" s="19">
        <f t="shared" si="12"/>
        <v>0</v>
      </c>
      <c r="U110" s="19">
        <f t="shared" si="18"/>
        <v>0</v>
      </c>
      <c r="V110" s="19">
        <f>+(1-VLOOKUP(O110,'Paso 3 - Análisis'!$O$11:$P$22,2,FALSE))*SUMIF(O:O,O110,U:U)/VLOOKUP(O110,'Paso 3 - Análisis'!P:Q,2,FALSE)</f>
        <v>0</v>
      </c>
      <c r="W110" s="19">
        <f>+VLOOKUP(O110,'Paso 3 - Análisis'!$O$11:$P$22,2,FALSE)*SUMIF(O:O,O110,U:U)/VLOOKUP(O110,'Paso 3 - Análisis'!P:Q,2,FALSE)</f>
        <v>0</v>
      </c>
      <c r="X110" s="19">
        <f t="shared" si="20"/>
        <v>0</v>
      </c>
      <c r="Y110" s="19">
        <f t="shared" si="19"/>
        <v>0</v>
      </c>
    </row>
    <row r="111" spans="1:25" x14ac:dyDescent="0.25">
      <c r="A111" t="s">
        <v>23</v>
      </c>
      <c r="B111" t="s">
        <v>32</v>
      </c>
      <c r="C111">
        <f>+'Paso 1 - Ingresos Fijos'!V21</f>
        <v>0</v>
      </c>
      <c r="D111">
        <f>+'Paso 1 - Ingresos Fijos'!W21</f>
        <v>0</v>
      </c>
      <c r="E111" t="str">
        <f t="shared" si="15"/>
        <v>Junio0</v>
      </c>
      <c r="F111" s="19">
        <f>+'Paso 1 - Ingresos Fijos'!X21</f>
        <v>0</v>
      </c>
      <c r="G111" t="s">
        <v>33</v>
      </c>
      <c r="H111">
        <f>+'Paso 2 - Gastos Fijos'!Z21</f>
        <v>0</v>
      </c>
      <c r="I111">
        <f>+'Paso 2 - Gastos Fijos'!W21</f>
        <v>0</v>
      </c>
      <c r="J111" t="str">
        <f t="shared" si="16"/>
        <v>Junio0</v>
      </c>
      <c r="K111" s="8">
        <f>+'Paso 2 - Gastos Fijos'!X21</f>
        <v>0</v>
      </c>
      <c r="O111" t="s">
        <v>21</v>
      </c>
      <c r="P111" t="s">
        <v>32</v>
      </c>
      <c r="Q111">
        <v>19</v>
      </c>
      <c r="R111" t="str">
        <f t="shared" si="17"/>
        <v>Abril19</v>
      </c>
      <c r="S111" s="19">
        <f t="shared" si="11"/>
        <v>0</v>
      </c>
      <c r="T111" s="19">
        <f t="shared" si="12"/>
        <v>0</v>
      </c>
      <c r="U111" s="19">
        <f t="shared" si="18"/>
        <v>0</v>
      </c>
      <c r="V111" s="19">
        <f>+(1-VLOOKUP(O111,'Paso 3 - Análisis'!$O$11:$P$22,2,FALSE))*SUMIF(O:O,O111,U:U)/VLOOKUP(O111,'Paso 3 - Análisis'!P:Q,2,FALSE)</f>
        <v>0</v>
      </c>
      <c r="W111" s="19">
        <f>+VLOOKUP(O111,'Paso 3 - Análisis'!$O$11:$P$22,2,FALSE)*SUMIF(O:O,O111,U:U)/VLOOKUP(O111,'Paso 3 - Análisis'!P:Q,2,FALSE)</f>
        <v>0</v>
      </c>
      <c r="X111" s="19">
        <f t="shared" si="20"/>
        <v>0</v>
      </c>
      <c r="Y111" s="19">
        <f t="shared" si="19"/>
        <v>0</v>
      </c>
    </row>
    <row r="112" spans="1:25" x14ac:dyDescent="0.25">
      <c r="A112" t="s">
        <v>23</v>
      </c>
      <c r="B112" t="s">
        <v>32</v>
      </c>
      <c r="C112">
        <f>+'Paso 1 - Ingresos Fijos'!V22</f>
        <v>0</v>
      </c>
      <c r="D112">
        <f>+'Paso 1 - Ingresos Fijos'!W22</f>
        <v>0</v>
      </c>
      <c r="E112" t="str">
        <f t="shared" si="15"/>
        <v>Junio0</v>
      </c>
      <c r="F112" s="19">
        <f>+'Paso 1 - Ingresos Fijos'!X22</f>
        <v>0</v>
      </c>
      <c r="G112" t="s">
        <v>33</v>
      </c>
      <c r="H112">
        <f>+'Paso 2 - Gastos Fijos'!Z22</f>
        <v>0</v>
      </c>
      <c r="I112">
        <f>+'Paso 2 - Gastos Fijos'!W22</f>
        <v>0</v>
      </c>
      <c r="J112" t="str">
        <f t="shared" si="16"/>
        <v>Junio0</v>
      </c>
      <c r="K112" s="8">
        <f>+'Paso 2 - Gastos Fijos'!X22</f>
        <v>0</v>
      </c>
      <c r="O112" t="s">
        <v>21</v>
      </c>
      <c r="P112" t="s">
        <v>32</v>
      </c>
      <c r="Q112">
        <v>20</v>
      </c>
      <c r="R112" t="str">
        <f t="shared" si="17"/>
        <v>Abril20</v>
      </c>
      <c r="S112" s="19">
        <f t="shared" si="11"/>
        <v>0</v>
      </c>
      <c r="T112" s="19">
        <f t="shared" si="12"/>
        <v>0</v>
      </c>
      <c r="U112" s="19">
        <f t="shared" si="18"/>
        <v>0</v>
      </c>
      <c r="V112" s="19">
        <f>+(1-VLOOKUP(O112,'Paso 3 - Análisis'!$O$11:$P$22,2,FALSE))*SUMIF(O:O,O112,U:U)/VLOOKUP(O112,'Paso 3 - Análisis'!P:Q,2,FALSE)</f>
        <v>0</v>
      </c>
      <c r="W112" s="19">
        <f>+VLOOKUP(O112,'Paso 3 - Análisis'!$O$11:$P$22,2,FALSE)*SUMIF(O:O,O112,U:U)/VLOOKUP(O112,'Paso 3 - Análisis'!P:Q,2,FALSE)</f>
        <v>0</v>
      </c>
      <c r="X112" s="19">
        <f t="shared" si="20"/>
        <v>0</v>
      </c>
      <c r="Y112" s="19">
        <f t="shared" si="19"/>
        <v>0</v>
      </c>
    </row>
    <row r="113" spans="1:25" x14ac:dyDescent="0.25">
      <c r="A113" t="s">
        <v>23</v>
      </c>
      <c r="B113" t="s">
        <v>32</v>
      </c>
      <c r="C113">
        <f>+'Paso 1 - Ingresos Fijos'!V23</f>
        <v>0</v>
      </c>
      <c r="D113">
        <f>+'Paso 1 - Ingresos Fijos'!W23</f>
        <v>0</v>
      </c>
      <c r="E113" t="str">
        <f t="shared" si="15"/>
        <v>Junio0</v>
      </c>
      <c r="F113" s="19">
        <f>+'Paso 1 - Ingresos Fijos'!X23</f>
        <v>0</v>
      </c>
      <c r="G113" t="s">
        <v>33</v>
      </c>
      <c r="H113">
        <f>+'Paso 2 - Gastos Fijos'!Z23</f>
        <v>0</v>
      </c>
      <c r="I113">
        <f>+'Paso 2 - Gastos Fijos'!W23</f>
        <v>0</v>
      </c>
      <c r="J113" t="str">
        <f t="shared" si="16"/>
        <v>Junio0</v>
      </c>
      <c r="K113" s="8">
        <f>+'Paso 2 - Gastos Fijos'!X23</f>
        <v>0</v>
      </c>
      <c r="O113" t="s">
        <v>21</v>
      </c>
      <c r="P113" t="s">
        <v>32</v>
      </c>
      <c r="Q113">
        <v>21</v>
      </c>
      <c r="R113" t="str">
        <f t="shared" si="17"/>
        <v>Abril21</v>
      </c>
      <c r="S113" s="19">
        <f t="shared" si="11"/>
        <v>0</v>
      </c>
      <c r="T113" s="19">
        <f t="shared" si="12"/>
        <v>0</v>
      </c>
      <c r="U113" s="19">
        <f t="shared" si="18"/>
        <v>0</v>
      </c>
      <c r="V113" s="19">
        <f>+(1-VLOOKUP(O113,'Paso 3 - Análisis'!$O$11:$P$22,2,FALSE))*SUMIF(O:O,O113,U:U)/VLOOKUP(O113,'Paso 3 - Análisis'!P:Q,2,FALSE)</f>
        <v>0</v>
      </c>
      <c r="W113" s="19">
        <f>+VLOOKUP(O113,'Paso 3 - Análisis'!$O$11:$P$22,2,FALSE)*SUMIF(O:O,O113,U:U)/VLOOKUP(O113,'Paso 3 - Análisis'!P:Q,2,FALSE)</f>
        <v>0</v>
      </c>
      <c r="X113" s="19">
        <f t="shared" si="20"/>
        <v>0</v>
      </c>
      <c r="Y113" s="19">
        <f t="shared" si="19"/>
        <v>0</v>
      </c>
    </row>
    <row r="114" spans="1:25" x14ac:dyDescent="0.25">
      <c r="A114" t="s">
        <v>23</v>
      </c>
      <c r="B114" t="s">
        <v>32</v>
      </c>
      <c r="C114">
        <f>+'Paso 1 - Ingresos Fijos'!V24</f>
        <v>0</v>
      </c>
      <c r="D114">
        <f>+'Paso 1 - Ingresos Fijos'!W24</f>
        <v>0</v>
      </c>
      <c r="E114" t="str">
        <f t="shared" si="15"/>
        <v>Junio0</v>
      </c>
      <c r="F114" s="19">
        <f>+'Paso 1 - Ingresos Fijos'!X24</f>
        <v>0</v>
      </c>
      <c r="G114" t="s">
        <v>33</v>
      </c>
      <c r="H114">
        <f>+'Paso 2 - Gastos Fijos'!Z24</f>
        <v>0</v>
      </c>
      <c r="I114">
        <f>+'Paso 2 - Gastos Fijos'!W24</f>
        <v>0</v>
      </c>
      <c r="J114" t="str">
        <f t="shared" si="16"/>
        <v>Junio0</v>
      </c>
      <c r="K114" s="8">
        <f>+'Paso 2 - Gastos Fijos'!X24</f>
        <v>0</v>
      </c>
      <c r="O114" t="s">
        <v>21</v>
      </c>
      <c r="P114" t="s">
        <v>32</v>
      </c>
      <c r="Q114">
        <v>22</v>
      </c>
      <c r="R114" t="str">
        <f t="shared" si="17"/>
        <v>Abril22</v>
      </c>
      <c r="S114" s="19">
        <f t="shared" si="11"/>
        <v>0</v>
      </c>
      <c r="T114" s="19">
        <f t="shared" si="12"/>
        <v>0</v>
      </c>
      <c r="U114" s="19">
        <f t="shared" si="18"/>
        <v>0</v>
      </c>
      <c r="V114" s="19">
        <f>+(1-VLOOKUP(O114,'Paso 3 - Análisis'!$O$11:$P$22,2,FALSE))*SUMIF(O:O,O114,U:U)/VLOOKUP(O114,'Paso 3 - Análisis'!P:Q,2,FALSE)</f>
        <v>0</v>
      </c>
      <c r="W114" s="19">
        <f>+VLOOKUP(O114,'Paso 3 - Análisis'!$O$11:$P$22,2,FALSE)*SUMIF(O:O,O114,U:U)/VLOOKUP(O114,'Paso 3 - Análisis'!P:Q,2,FALSE)</f>
        <v>0</v>
      </c>
      <c r="X114" s="19">
        <f t="shared" si="20"/>
        <v>0</v>
      </c>
      <c r="Y114" s="19">
        <f t="shared" si="19"/>
        <v>0</v>
      </c>
    </row>
    <row r="115" spans="1:25" x14ac:dyDescent="0.25">
      <c r="A115" t="s">
        <v>23</v>
      </c>
      <c r="B115" t="s">
        <v>32</v>
      </c>
      <c r="C115">
        <f>+'Paso 1 - Ingresos Fijos'!V25</f>
        <v>0</v>
      </c>
      <c r="D115">
        <f>+'Paso 1 - Ingresos Fijos'!W25</f>
        <v>0</v>
      </c>
      <c r="E115" t="str">
        <f t="shared" si="15"/>
        <v>Junio0</v>
      </c>
      <c r="F115" s="19">
        <f>+'Paso 1 - Ingresos Fijos'!X25</f>
        <v>0</v>
      </c>
      <c r="G115" t="s">
        <v>33</v>
      </c>
      <c r="H115">
        <f>+'Paso 2 - Gastos Fijos'!Z25</f>
        <v>0</v>
      </c>
      <c r="I115">
        <f>+'Paso 2 - Gastos Fijos'!W25</f>
        <v>0</v>
      </c>
      <c r="J115" t="str">
        <f t="shared" si="16"/>
        <v>Junio0</v>
      </c>
      <c r="K115" s="8">
        <f>+'Paso 2 - Gastos Fijos'!X25</f>
        <v>0</v>
      </c>
      <c r="O115" t="s">
        <v>21</v>
      </c>
      <c r="P115" t="s">
        <v>32</v>
      </c>
      <c r="Q115">
        <v>23</v>
      </c>
      <c r="R115" t="str">
        <f t="shared" si="17"/>
        <v>Abril23</v>
      </c>
      <c r="S115" s="19">
        <f t="shared" si="11"/>
        <v>0</v>
      </c>
      <c r="T115" s="19">
        <f t="shared" si="12"/>
        <v>0</v>
      </c>
      <c r="U115" s="19">
        <f t="shared" si="18"/>
        <v>0</v>
      </c>
      <c r="V115" s="19">
        <f>+(1-VLOOKUP(O115,'Paso 3 - Análisis'!$O$11:$P$22,2,FALSE))*SUMIF(O:O,O115,U:U)/VLOOKUP(O115,'Paso 3 - Análisis'!P:Q,2,FALSE)</f>
        <v>0</v>
      </c>
      <c r="W115" s="19">
        <f>+VLOOKUP(O115,'Paso 3 - Análisis'!$O$11:$P$22,2,FALSE)*SUMIF(O:O,O115,U:U)/VLOOKUP(O115,'Paso 3 - Análisis'!P:Q,2,FALSE)</f>
        <v>0</v>
      </c>
      <c r="X115" s="19">
        <f t="shared" si="20"/>
        <v>0</v>
      </c>
      <c r="Y115" s="19">
        <f t="shared" si="19"/>
        <v>0</v>
      </c>
    </row>
    <row r="116" spans="1:25" x14ac:dyDescent="0.25">
      <c r="A116" t="s">
        <v>23</v>
      </c>
      <c r="B116" t="s">
        <v>32</v>
      </c>
      <c r="C116">
        <f>+'Paso 1 - Ingresos Fijos'!V26</f>
        <v>0</v>
      </c>
      <c r="D116">
        <f>+'Paso 1 - Ingresos Fijos'!W26</f>
        <v>0</v>
      </c>
      <c r="E116" t="str">
        <f t="shared" si="15"/>
        <v>Junio0</v>
      </c>
      <c r="F116" s="19">
        <f>+'Paso 1 - Ingresos Fijos'!X26</f>
        <v>0</v>
      </c>
      <c r="G116" t="s">
        <v>33</v>
      </c>
      <c r="H116">
        <f>+'Paso 2 - Gastos Fijos'!Z26</f>
        <v>0</v>
      </c>
      <c r="I116">
        <f>+'Paso 2 - Gastos Fijos'!W26</f>
        <v>0</v>
      </c>
      <c r="J116" t="str">
        <f t="shared" si="16"/>
        <v>Junio0</v>
      </c>
      <c r="K116" s="8">
        <f>+'Paso 2 - Gastos Fijos'!X26</f>
        <v>0</v>
      </c>
      <c r="O116" t="s">
        <v>21</v>
      </c>
      <c r="P116" t="s">
        <v>32</v>
      </c>
      <c r="Q116">
        <v>24</v>
      </c>
      <c r="R116" t="str">
        <f t="shared" si="17"/>
        <v>Abril24</v>
      </c>
      <c r="S116" s="19">
        <f t="shared" si="11"/>
        <v>0</v>
      </c>
      <c r="T116" s="19">
        <f t="shared" si="12"/>
        <v>0</v>
      </c>
      <c r="U116" s="19">
        <f t="shared" si="18"/>
        <v>0</v>
      </c>
      <c r="V116" s="19">
        <f>+(1-VLOOKUP(O116,'Paso 3 - Análisis'!$O$11:$P$22,2,FALSE))*SUMIF(O:O,O116,U:U)/VLOOKUP(O116,'Paso 3 - Análisis'!P:Q,2,FALSE)</f>
        <v>0</v>
      </c>
      <c r="W116" s="19">
        <f>+VLOOKUP(O116,'Paso 3 - Análisis'!$O$11:$P$22,2,FALSE)*SUMIF(O:O,O116,U:U)/VLOOKUP(O116,'Paso 3 - Análisis'!P:Q,2,FALSE)</f>
        <v>0</v>
      </c>
      <c r="X116" s="19">
        <f t="shared" si="20"/>
        <v>0</v>
      </c>
      <c r="Y116" s="19">
        <f t="shared" si="19"/>
        <v>0</v>
      </c>
    </row>
    <row r="117" spans="1:25" x14ac:dyDescent="0.25">
      <c r="A117" t="s">
        <v>23</v>
      </c>
      <c r="B117" t="s">
        <v>32</v>
      </c>
      <c r="C117">
        <f>+'Paso 1 - Ingresos Fijos'!V27</f>
        <v>0</v>
      </c>
      <c r="D117">
        <f>+'Paso 1 - Ingresos Fijos'!W27</f>
        <v>0</v>
      </c>
      <c r="E117" t="str">
        <f t="shared" si="15"/>
        <v>Junio0</v>
      </c>
      <c r="F117" s="19">
        <f>+'Paso 1 - Ingresos Fijos'!X27</f>
        <v>0</v>
      </c>
      <c r="G117" t="s">
        <v>33</v>
      </c>
      <c r="H117">
        <f>+'Paso 2 - Gastos Fijos'!Z27</f>
        <v>0</v>
      </c>
      <c r="I117">
        <f>+'Paso 2 - Gastos Fijos'!W27</f>
        <v>0</v>
      </c>
      <c r="J117" t="str">
        <f t="shared" si="16"/>
        <v>Junio0</v>
      </c>
      <c r="K117" s="8">
        <f>+'Paso 2 - Gastos Fijos'!X27</f>
        <v>0</v>
      </c>
      <c r="O117" t="s">
        <v>21</v>
      </c>
      <c r="P117" t="s">
        <v>32</v>
      </c>
      <c r="Q117">
        <v>25</v>
      </c>
      <c r="R117" t="str">
        <f t="shared" si="17"/>
        <v>Abril25</v>
      </c>
      <c r="S117" s="19">
        <f t="shared" si="11"/>
        <v>0</v>
      </c>
      <c r="T117" s="19">
        <f t="shared" si="12"/>
        <v>0</v>
      </c>
      <c r="U117" s="19">
        <f t="shared" si="18"/>
        <v>0</v>
      </c>
      <c r="V117" s="19">
        <f>+(1-VLOOKUP(O117,'Paso 3 - Análisis'!$O$11:$P$22,2,FALSE))*SUMIF(O:O,O117,U:U)/VLOOKUP(O117,'Paso 3 - Análisis'!P:Q,2,FALSE)</f>
        <v>0</v>
      </c>
      <c r="W117" s="19">
        <f>+VLOOKUP(O117,'Paso 3 - Análisis'!$O$11:$P$22,2,FALSE)*SUMIF(O:O,O117,U:U)/VLOOKUP(O117,'Paso 3 - Análisis'!P:Q,2,FALSE)</f>
        <v>0</v>
      </c>
      <c r="X117" s="19">
        <f t="shared" si="20"/>
        <v>0</v>
      </c>
      <c r="Y117" s="19">
        <f t="shared" si="19"/>
        <v>0</v>
      </c>
    </row>
    <row r="118" spans="1:25" x14ac:dyDescent="0.25">
      <c r="A118" t="s">
        <v>23</v>
      </c>
      <c r="B118" t="s">
        <v>32</v>
      </c>
      <c r="C118">
        <f>+'Paso 1 - Ingresos Fijos'!V28</f>
        <v>0</v>
      </c>
      <c r="D118">
        <f>+'Paso 1 - Ingresos Fijos'!W28</f>
        <v>0</v>
      </c>
      <c r="E118" t="str">
        <f t="shared" si="15"/>
        <v>Junio0</v>
      </c>
      <c r="F118" s="19">
        <f>+'Paso 1 - Ingresos Fijos'!X28</f>
        <v>0</v>
      </c>
      <c r="G118" t="s">
        <v>33</v>
      </c>
      <c r="H118">
        <f>+'Paso 2 - Gastos Fijos'!Z28</f>
        <v>0</v>
      </c>
      <c r="I118">
        <f>+'Paso 2 - Gastos Fijos'!W28</f>
        <v>0</v>
      </c>
      <c r="J118" t="str">
        <f t="shared" si="16"/>
        <v>Junio0</v>
      </c>
      <c r="K118" s="8">
        <f>+'Paso 2 - Gastos Fijos'!X28</f>
        <v>0</v>
      </c>
      <c r="O118" t="s">
        <v>21</v>
      </c>
      <c r="P118" t="s">
        <v>32</v>
      </c>
      <c r="Q118">
        <v>26</v>
      </c>
      <c r="R118" t="str">
        <f t="shared" si="17"/>
        <v>Abril26</v>
      </c>
      <c r="S118" s="19">
        <f t="shared" si="11"/>
        <v>0</v>
      </c>
      <c r="T118" s="19">
        <f t="shared" si="12"/>
        <v>0</v>
      </c>
      <c r="U118" s="19">
        <f t="shared" si="18"/>
        <v>0</v>
      </c>
      <c r="V118" s="19">
        <f>+(1-VLOOKUP(O118,'Paso 3 - Análisis'!$O$11:$P$22,2,FALSE))*SUMIF(O:O,O118,U:U)/VLOOKUP(O118,'Paso 3 - Análisis'!P:Q,2,FALSE)</f>
        <v>0</v>
      </c>
      <c r="W118" s="19">
        <f>+VLOOKUP(O118,'Paso 3 - Análisis'!$O$11:$P$22,2,FALSE)*SUMIF(O:O,O118,U:U)/VLOOKUP(O118,'Paso 3 - Análisis'!P:Q,2,FALSE)</f>
        <v>0</v>
      </c>
      <c r="X118" s="19">
        <f t="shared" si="20"/>
        <v>0</v>
      </c>
      <c r="Y118" s="19">
        <f t="shared" si="19"/>
        <v>0</v>
      </c>
    </row>
    <row r="119" spans="1:25" x14ac:dyDescent="0.25">
      <c r="A119" t="s">
        <v>23</v>
      </c>
      <c r="B119" t="s">
        <v>32</v>
      </c>
      <c r="C119">
        <f>+'Paso 1 - Ingresos Fijos'!V29</f>
        <v>0</v>
      </c>
      <c r="D119">
        <f>+'Paso 1 - Ingresos Fijos'!W29</f>
        <v>0</v>
      </c>
      <c r="E119" t="str">
        <f t="shared" si="15"/>
        <v>Junio0</v>
      </c>
      <c r="F119" s="19">
        <f>+'Paso 1 - Ingresos Fijos'!X29</f>
        <v>0</v>
      </c>
      <c r="G119" t="s">
        <v>33</v>
      </c>
      <c r="H119">
        <f>+'Paso 2 - Gastos Fijos'!Z29</f>
        <v>0</v>
      </c>
      <c r="I119">
        <f>+'Paso 2 - Gastos Fijos'!W29</f>
        <v>0</v>
      </c>
      <c r="J119" t="str">
        <f t="shared" si="16"/>
        <v>Junio0</v>
      </c>
      <c r="K119" s="8">
        <f>+'Paso 2 - Gastos Fijos'!X29</f>
        <v>0</v>
      </c>
      <c r="O119" t="s">
        <v>21</v>
      </c>
      <c r="P119" t="s">
        <v>32</v>
      </c>
      <c r="Q119">
        <v>27</v>
      </c>
      <c r="R119" t="str">
        <f t="shared" si="17"/>
        <v>Abril27</v>
      </c>
      <c r="S119" s="19">
        <f t="shared" si="11"/>
        <v>0</v>
      </c>
      <c r="T119" s="19">
        <f t="shared" si="12"/>
        <v>0</v>
      </c>
      <c r="U119" s="19">
        <f t="shared" si="18"/>
        <v>0</v>
      </c>
      <c r="V119" s="19">
        <f>+(1-VLOOKUP(O119,'Paso 3 - Análisis'!$O$11:$P$22,2,FALSE))*SUMIF(O:O,O119,U:U)/VLOOKUP(O119,'Paso 3 - Análisis'!P:Q,2,FALSE)</f>
        <v>0</v>
      </c>
      <c r="W119" s="19">
        <f>+VLOOKUP(O119,'Paso 3 - Análisis'!$O$11:$P$22,2,FALSE)*SUMIF(O:O,O119,U:U)/VLOOKUP(O119,'Paso 3 - Análisis'!P:Q,2,FALSE)</f>
        <v>0</v>
      </c>
      <c r="X119" s="19">
        <f t="shared" si="20"/>
        <v>0</v>
      </c>
      <c r="Y119" s="19">
        <f t="shared" si="19"/>
        <v>0</v>
      </c>
    </row>
    <row r="120" spans="1:25" x14ac:dyDescent="0.25">
      <c r="A120" t="s">
        <v>23</v>
      </c>
      <c r="B120" t="s">
        <v>32</v>
      </c>
      <c r="C120">
        <f>+'Paso 1 - Ingresos Fijos'!V30</f>
        <v>0</v>
      </c>
      <c r="D120">
        <f>+'Paso 1 - Ingresos Fijos'!W30</f>
        <v>0</v>
      </c>
      <c r="E120" t="str">
        <f t="shared" si="15"/>
        <v>Junio0</v>
      </c>
      <c r="F120" s="19">
        <f>+'Paso 1 - Ingresos Fijos'!X30</f>
        <v>0</v>
      </c>
      <c r="G120" t="s">
        <v>33</v>
      </c>
      <c r="H120">
        <f>+'Paso 2 - Gastos Fijos'!Z30</f>
        <v>0</v>
      </c>
      <c r="I120">
        <f>+'Paso 2 - Gastos Fijos'!W30</f>
        <v>0</v>
      </c>
      <c r="J120" t="str">
        <f t="shared" si="16"/>
        <v>Junio0</v>
      </c>
      <c r="K120" s="8">
        <f>+'Paso 2 - Gastos Fijos'!X30</f>
        <v>0</v>
      </c>
      <c r="O120" t="s">
        <v>21</v>
      </c>
      <c r="P120" t="s">
        <v>32</v>
      </c>
      <c r="Q120">
        <v>28</v>
      </c>
      <c r="R120" t="str">
        <f t="shared" si="17"/>
        <v>Abril28</v>
      </c>
      <c r="S120" s="19">
        <f t="shared" si="11"/>
        <v>0</v>
      </c>
      <c r="T120" s="19">
        <f t="shared" si="12"/>
        <v>0</v>
      </c>
      <c r="U120" s="19">
        <f t="shared" si="18"/>
        <v>0</v>
      </c>
      <c r="V120" s="19">
        <f>+(1-VLOOKUP(O120,'Paso 3 - Análisis'!$O$11:$P$22,2,FALSE))*SUMIF(O:O,O120,U:U)/VLOOKUP(O120,'Paso 3 - Análisis'!P:Q,2,FALSE)</f>
        <v>0</v>
      </c>
      <c r="W120" s="19">
        <f>+VLOOKUP(O120,'Paso 3 - Análisis'!$O$11:$P$22,2,FALSE)*SUMIF(O:O,O120,U:U)/VLOOKUP(O120,'Paso 3 - Análisis'!P:Q,2,FALSE)</f>
        <v>0</v>
      </c>
      <c r="X120" s="19">
        <f t="shared" si="20"/>
        <v>0</v>
      </c>
      <c r="Y120" s="19">
        <f t="shared" si="19"/>
        <v>0</v>
      </c>
    </row>
    <row r="121" spans="1:25" x14ac:dyDescent="0.25">
      <c r="A121" t="s">
        <v>23</v>
      </c>
      <c r="B121" t="s">
        <v>32</v>
      </c>
      <c r="C121">
        <f>+'Paso 1 - Ingresos Fijos'!V31</f>
        <v>0</v>
      </c>
      <c r="D121">
        <f>+'Paso 1 - Ingresos Fijos'!W31</f>
        <v>0</v>
      </c>
      <c r="E121" t="str">
        <f t="shared" si="15"/>
        <v>Junio0</v>
      </c>
      <c r="F121" s="19">
        <f>+'Paso 1 - Ingresos Fijos'!X31</f>
        <v>0</v>
      </c>
      <c r="G121" t="s">
        <v>33</v>
      </c>
      <c r="H121">
        <f>+'Paso 2 - Gastos Fijos'!Z31</f>
        <v>0</v>
      </c>
      <c r="I121">
        <f>+'Paso 2 - Gastos Fijos'!W31</f>
        <v>0</v>
      </c>
      <c r="J121" t="str">
        <f t="shared" si="16"/>
        <v>Junio0</v>
      </c>
      <c r="K121" s="8">
        <f>+'Paso 2 - Gastos Fijos'!X31</f>
        <v>0</v>
      </c>
      <c r="O121" t="s">
        <v>21</v>
      </c>
      <c r="P121" t="s">
        <v>32</v>
      </c>
      <c r="Q121">
        <v>29</v>
      </c>
      <c r="R121" t="str">
        <f t="shared" si="17"/>
        <v>Abril29</v>
      </c>
      <c r="S121" s="19">
        <f t="shared" si="11"/>
        <v>0</v>
      </c>
      <c r="T121" s="19">
        <f t="shared" si="12"/>
        <v>0</v>
      </c>
      <c r="U121" s="19">
        <f t="shared" si="18"/>
        <v>0</v>
      </c>
      <c r="V121" s="19">
        <f>+(1-VLOOKUP(O121,'Paso 3 - Análisis'!$O$11:$P$22,2,FALSE))*SUMIF(O:O,O121,U:U)/VLOOKUP(O121,'Paso 3 - Análisis'!P:Q,2,FALSE)</f>
        <v>0</v>
      </c>
      <c r="W121" s="19">
        <f>+VLOOKUP(O121,'Paso 3 - Análisis'!$O$11:$P$22,2,FALSE)*SUMIF(O:O,O121,U:U)/VLOOKUP(O121,'Paso 3 - Análisis'!P:Q,2,FALSE)</f>
        <v>0</v>
      </c>
      <c r="X121" s="19">
        <f t="shared" si="20"/>
        <v>0</v>
      </c>
      <c r="Y121" s="19">
        <f t="shared" si="19"/>
        <v>0</v>
      </c>
    </row>
    <row r="122" spans="1:25" x14ac:dyDescent="0.25">
      <c r="A122" t="s">
        <v>6</v>
      </c>
      <c r="B122" t="s">
        <v>32</v>
      </c>
      <c r="C122">
        <f>+'Paso 1 - Ingresos Fijos'!B37</f>
        <v>0</v>
      </c>
      <c r="D122">
        <f>+'Paso 1 - Ingresos Fijos'!C37</f>
        <v>0</v>
      </c>
      <c r="E122" t="str">
        <f t="shared" si="15"/>
        <v>Julio0</v>
      </c>
      <c r="F122" s="19">
        <f>+'Paso 1 - Ingresos Fijos'!D37</f>
        <v>0</v>
      </c>
      <c r="G122" t="s">
        <v>33</v>
      </c>
      <c r="H122">
        <f>+'Paso 2 - Gastos Fijos'!F37</f>
        <v>0</v>
      </c>
      <c r="I122">
        <f>+'Paso 2 - Gastos Fijos'!C37</f>
        <v>0</v>
      </c>
      <c r="J122" t="str">
        <f t="shared" si="16"/>
        <v>Julio0</v>
      </c>
      <c r="K122" s="8">
        <f>+'Paso 2 - Gastos Fijos'!D37</f>
        <v>0</v>
      </c>
      <c r="O122" t="s">
        <v>21</v>
      </c>
      <c r="P122" t="s">
        <v>32</v>
      </c>
      <c r="Q122">
        <v>30</v>
      </c>
      <c r="R122" t="str">
        <f t="shared" si="17"/>
        <v>Abril30</v>
      </c>
      <c r="S122" s="19">
        <f t="shared" si="11"/>
        <v>0</v>
      </c>
      <c r="T122" s="19">
        <f t="shared" si="12"/>
        <v>0</v>
      </c>
      <c r="U122" s="19">
        <f t="shared" si="18"/>
        <v>0</v>
      </c>
      <c r="V122" s="19">
        <f>+(1-VLOOKUP(O122,'Paso 3 - Análisis'!$O$11:$P$22,2,FALSE))*SUMIF(O:O,O122,U:U)/VLOOKUP(O122,'Paso 3 - Análisis'!P:Q,2,FALSE)</f>
        <v>0</v>
      </c>
      <c r="W122" s="19">
        <f>+VLOOKUP(O122,'Paso 3 - Análisis'!$O$11:$P$22,2,FALSE)*SUMIF(O:O,O122,U:U)/VLOOKUP(O122,'Paso 3 - Análisis'!P:Q,2,FALSE)</f>
        <v>0</v>
      </c>
      <c r="X122" s="19">
        <f t="shared" si="20"/>
        <v>0</v>
      </c>
      <c r="Y122" s="19">
        <f t="shared" si="19"/>
        <v>0</v>
      </c>
    </row>
    <row r="123" spans="1:25" x14ac:dyDescent="0.25">
      <c r="A123" t="s">
        <v>6</v>
      </c>
      <c r="B123" t="s">
        <v>32</v>
      </c>
      <c r="C123">
        <f>+'Paso 1 - Ingresos Fijos'!B38</f>
        <v>0</v>
      </c>
      <c r="D123">
        <f>+'Paso 1 - Ingresos Fijos'!C38</f>
        <v>0</v>
      </c>
      <c r="E123" t="str">
        <f t="shared" si="15"/>
        <v>Julio0</v>
      </c>
      <c r="F123" s="19">
        <f>+'Paso 1 - Ingresos Fijos'!D38</f>
        <v>0</v>
      </c>
      <c r="G123" t="s">
        <v>33</v>
      </c>
      <c r="H123">
        <f>+'Paso 2 - Gastos Fijos'!F38</f>
        <v>0</v>
      </c>
      <c r="I123">
        <f>+'Paso 2 - Gastos Fijos'!C38</f>
        <v>0</v>
      </c>
      <c r="J123" t="str">
        <f t="shared" si="16"/>
        <v>Julio0</v>
      </c>
      <c r="K123" s="8">
        <f>+'Paso 2 - Gastos Fijos'!D38</f>
        <v>0</v>
      </c>
      <c r="O123" t="s">
        <v>22</v>
      </c>
      <c r="P123" t="s">
        <v>32</v>
      </c>
      <c r="Q123">
        <v>1</v>
      </c>
      <c r="R123" t="str">
        <f t="shared" si="17"/>
        <v>Mayo1</v>
      </c>
      <c r="S123" s="19">
        <f t="shared" si="11"/>
        <v>0</v>
      </c>
      <c r="T123" s="19">
        <f t="shared" si="12"/>
        <v>0</v>
      </c>
      <c r="U123" s="19">
        <f t="shared" si="18"/>
        <v>0</v>
      </c>
      <c r="V123" s="19">
        <f>+(1-VLOOKUP(O123,'Paso 3 - Análisis'!$O$11:$P$22,2,FALSE))*SUMIF(O:O,O123,U:U)/VLOOKUP(O123,'Paso 3 - Análisis'!P:Q,2,FALSE)</f>
        <v>0</v>
      </c>
      <c r="W123" s="19">
        <f>+VLOOKUP(O123,'Paso 3 - Análisis'!$O$11:$P$22,2,FALSE)*SUMIF(O:O,O123,U:U)/VLOOKUP(O123,'Paso 3 - Análisis'!P:Q,2,FALSE)</f>
        <v>0</v>
      </c>
      <c r="X123" s="19">
        <f t="shared" si="20"/>
        <v>0</v>
      </c>
      <c r="Y123" s="19">
        <f t="shared" si="19"/>
        <v>0</v>
      </c>
    </row>
    <row r="124" spans="1:25" x14ac:dyDescent="0.25">
      <c r="A124" t="s">
        <v>6</v>
      </c>
      <c r="B124" t="s">
        <v>32</v>
      </c>
      <c r="C124">
        <f>+'Paso 1 - Ingresos Fijos'!B39</f>
        <v>0</v>
      </c>
      <c r="D124">
        <f>+'Paso 1 - Ingresos Fijos'!C39</f>
        <v>0</v>
      </c>
      <c r="E124" t="str">
        <f t="shared" si="15"/>
        <v>Julio0</v>
      </c>
      <c r="F124" s="19">
        <f>+'Paso 1 - Ingresos Fijos'!D39</f>
        <v>0</v>
      </c>
      <c r="G124" t="s">
        <v>33</v>
      </c>
      <c r="H124">
        <f>+'Paso 2 - Gastos Fijos'!F39</f>
        <v>0</v>
      </c>
      <c r="I124">
        <f>+'Paso 2 - Gastos Fijos'!C39</f>
        <v>0</v>
      </c>
      <c r="J124" t="str">
        <f t="shared" si="16"/>
        <v>Julio0</v>
      </c>
      <c r="K124" s="8">
        <f>+'Paso 2 - Gastos Fijos'!D39</f>
        <v>0</v>
      </c>
      <c r="O124" t="s">
        <v>22</v>
      </c>
      <c r="P124" t="s">
        <v>32</v>
      </c>
      <c r="Q124">
        <v>2</v>
      </c>
      <c r="R124" t="str">
        <f t="shared" si="17"/>
        <v>Mayo2</v>
      </c>
      <c r="S124" s="19">
        <f t="shared" si="11"/>
        <v>0</v>
      </c>
      <c r="T124" s="19">
        <f t="shared" si="12"/>
        <v>0</v>
      </c>
      <c r="U124" s="19">
        <f t="shared" si="18"/>
        <v>0</v>
      </c>
      <c r="V124" s="19">
        <f>+(1-VLOOKUP(O124,'Paso 3 - Análisis'!$O$11:$P$22,2,FALSE))*SUMIF(O:O,O124,U:U)/VLOOKUP(O124,'Paso 3 - Análisis'!P:Q,2,FALSE)</f>
        <v>0</v>
      </c>
      <c r="W124" s="19">
        <f>+VLOOKUP(O124,'Paso 3 - Análisis'!$O$11:$P$22,2,FALSE)*SUMIF(O:O,O124,U:U)/VLOOKUP(O124,'Paso 3 - Análisis'!P:Q,2,FALSE)</f>
        <v>0</v>
      </c>
      <c r="X124" s="19">
        <f t="shared" si="20"/>
        <v>0</v>
      </c>
      <c r="Y124" s="19">
        <f t="shared" si="19"/>
        <v>0</v>
      </c>
    </row>
    <row r="125" spans="1:25" x14ac:dyDescent="0.25">
      <c r="A125" t="s">
        <v>6</v>
      </c>
      <c r="B125" t="s">
        <v>32</v>
      </c>
      <c r="C125">
        <f>+'Paso 1 - Ingresos Fijos'!B40</f>
        <v>0</v>
      </c>
      <c r="D125">
        <f>+'Paso 1 - Ingresos Fijos'!C40</f>
        <v>0</v>
      </c>
      <c r="E125" t="str">
        <f t="shared" si="15"/>
        <v>Julio0</v>
      </c>
      <c r="F125" s="19">
        <f>+'Paso 1 - Ingresos Fijos'!D40</f>
        <v>0</v>
      </c>
      <c r="G125" t="s">
        <v>33</v>
      </c>
      <c r="H125">
        <f>+'Paso 2 - Gastos Fijos'!F40</f>
        <v>0</v>
      </c>
      <c r="I125">
        <f>+'Paso 2 - Gastos Fijos'!C40</f>
        <v>0</v>
      </c>
      <c r="J125" t="str">
        <f t="shared" si="16"/>
        <v>Julio0</v>
      </c>
      <c r="K125" s="8">
        <f>+'Paso 2 - Gastos Fijos'!D40</f>
        <v>0</v>
      </c>
      <c r="O125" t="s">
        <v>22</v>
      </c>
      <c r="P125" t="s">
        <v>32</v>
      </c>
      <c r="Q125">
        <v>3</v>
      </c>
      <c r="R125" t="str">
        <f t="shared" si="17"/>
        <v>Mayo3</v>
      </c>
      <c r="S125" s="19">
        <f t="shared" si="11"/>
        <v>0</v>
      </c>
      <c r="T125" s="19">
        <f t="shared" si="12"/>
        <v>0</v>
      </c>
      <c r="U125" s="19">
        <f t="shared" si="18"/>
        <v>0</v>
      </c>
      <c r="V125" s="19">
        <f>+(1-VLOOKUP(O125,'Paso 3 - Análisis'!$O$11:$P$22,2,FALSE))*SUMIF(O:O,O125,U:U)/VLOOKUP(O125,'Paso 3 - Análisis'!P:Q,2,FALSE)</f>
        <v>0</v>
      </c>
      <c r="W125" s="19">
        <f>+VLOOKUP(O125,'Paso 3 - Análisis'!$O$11:$P$22,2,FALSE)*SUMIF(O:O,O125,U:U)/VLOOKUP(O125,'Paso 3 - Análisis'!P:Q,2,FALSE)</f>
        <v>0</v>
      </c>
      <c r="X125" s="19">
        <f t="shared" si="20"/>
        <v>0</v>
      </c>
      <c r="Y125" s="19">
        <f t="shared" si="19"/>
        <v>0</v>
      </c>
    </row>
    <row r="126" spans="1:25" x14ac:dyDescent="0.25">
      <c r="A126" t="s">
        <v>6</v>
      </c>
      <c r="B126" t="s">
        <v>32</v>
      </c>
      <c r="C126">
        <f>+'Paso 1 - Ingresos Fijos'!B41</f>
        <v>0</v>
      </c>
      <c r="D126">
        <f>+'Paso 1 - Ingresos Fijos'!C41</f>
        <v>0</v>
      </c>
      <c r="E126" t="str">
        <f t="shared" si="15"/>
        <v>Julio0</v>
      </c>
      <c r="F126" s="19">
        <f>+'Paso 1 - Ingresos Fijos'!D41</f>
        <v>0</v>
      </c>
      <c r="G126" t="s">
        <v>33</v>
      </c>
      <c r="H126">
        <f>+'Paso 2 - Gastos Fijos'!F41</f>
        <v>0</v>
      </c>
      <c r="I126">
        <f>+'Paso 2 - Gastos Fijos'!C41</f>
        <v>0</v>
      </c>
      <c r="J126" t="str">
        <f t="shared" si="16"/>
        <v>Julio0</v>
      </c>
      <c r="K126" s="8">
        <f>+'Paso 2 - Gastos Fijos'!D41</f>
        <v>0</v>
      </c>
      <c r="O126" t="s">
        <v>22</v>
      </c>
      <c r="P126" t="s">
        <v>32</v>
      </c>
      <c r="Q126">
        <v>4</v>
      </c>
      <c r="R126" t="str">
        <f t="shared" si="17"/>
        <v>Mayo4</v>
      </c>
      <c r="S126" s="19">
        <f t="shared" ref="S126:S189" si="21">+SUMIF(E:E,R126,F:F)</f>
        <v>0</v>
      </c>
      <c r="T126" s="19">
        <f t="shared" ref="T126:T189" si="22">+SUMIF(J:J,R126,K:K)</f>
        <v>0</v>
      </c>
      <c r="U126" s="19">
        <f t="shared" si="18"/>
        <v>0</v>
      </c>
      <c r="V126" s="19">
        <f>+(1-VLOOKUP(O126,'Paso 3 - Análisis'!$O$11:$P$22,2,FALSE))*SUMIF(O:O,O126,U:U)/VLOOKUP(O126,'Paso 3 - Análisis'!P:Q,2,FALSE)</f>
        <v>0</v>
      </c>
      <c r="W126" s="19">
        <f>+VLOOKUP(O126,'Paso 3 - Análisis'!$O$11:$P$22,2,FALSE)*SUMIF(O:O,O126,U:U)/VLOOKUP(O126,'Paso 3 - Análisis'!P:Q,2,FALSE)</f>
        <v>0</v>
      </c>
      <c r="X126" s="19">
        <f t="shared" si="20"/>
        <v>0</v>
      </c>
      <c r="Y126" s="19">
        <f t="shared" si="19"/>
        <v>0</v>
      </c>
    </row>
    <row r="127" spans="1:25" x14ac:dyDescent="0.25">
      <c r="A127" t="s">
        <v>6</v>
      </c>
      <c r="B127" t="s">
        <v>32</v>
      </c>
      <c r="C127">
        <f>+'Paso 1 - Ingresos Fijos'!B42</f>
        <v>0</v>
      </c>
      <c r="D127">
        <f>+'Paso 1 - Ingresos Fijos'!C42</f>
        <v>0</v>
      </c>
      <c r="E127" t="str">
        <f t="shared" si="15"/>
        <v>Julio0</v>
      </c>
      <c r="F127" s="19">
        <f>+'Paso 1 - Ingresos Fijos'!D42</f>
        <v>0</v>
      </c>
      <c r="G127" t="s">
        <v>33</v>
      </c>
      <c r="H127">
        <f>+'Paso 2 - Gastos Fijos'!F42</f>
        <v>0</v>
      </c>
      <c r="I127">
        <f>+'Paso 2 - Gastos Fijos'!C42</f>
        <v>0</v>
      </c>
      <c r="J127" t="str">
        <f t="shared" si="16"/>
        <v>Julio0</v>
      </c>
      <c r="K127" s="8">
        <f>+'Paso 2 - Gastos Fijos'!D42</f>
        <v>0</v>
      </c>
      <c r="O127" t="s">
        <v>22</v>
      </c>
      <c r="P127" t="s">
        <v>32</v>
      </c>
      <c r="Q127">
        <v>5</v>
      </c>
      <c r="R127" t="str">
        <f t="shared" si="17"/>
        <v>Mayo5</v>
      </c>
      <c r="S127" s="19">
        <f t="shared" si="21"/>
        <v>0</v>
      </c>
      <c r="T127" s="19">
        <f t="shared" si="22"/>
        <v>0</v>
      </c>
      <c r="U127" s="19">
        <f t="shared" si="18"/>
        <v>0</v>
      </c>
      <c r="V127" s="19">
        <f>+(1-VLOOKUP(O127,'Paso 3 - Análisis'!$O$11:$P$22,2,FALSE))*SUMIF(O:O,O127,U:U)/VLOOKUP(O127,'Paso 3 - Análisis'!P:Q,2,FALSE)</f>
        <v>0</v>
      </c>
      <c r="W127" s="19">
        <f>+VLOOKUP(O127,'Paso 3 - Análisis'!$O$11:$P$22,2,FALSE)*SUMIF(O:O,O127,U:U)/VLOOKUP(O127,'Paso 3 - Análisis'!P:Q,2,FALSE)</f>
        <v>0</v>
      </c>
      <c r="X127" s="19">
        <f t="shared" si="20"/>
        <v>0</v>
      </c>
      <c r="Y127" s="19">
        <f t="shared" si="19"/>
        <v>0</v>
      </c>
    </row>
    <row r="128" spans="1:25" x14ac:dyDescent="0.25">
      <c r="A128" t="s">
        <v>6</v>
      </c>
      <c r="B128" t="s">
        <v>32</v>
      </c>
      <c r="C128">
        <f>+'Paso 1 - Ingresos Fijos'!B43</f>
        <v>0</v>
      </c>
      <c r="D128">
        <f>+'Paso 1 - Ingresos Fijos'!C43</f>
        <v>0</v>
      </c>
      <c r="E128" t="str">
        <f t="shared" si="15"/>
        <v>Julio0</v>
      </c>
      <c r="F128" s="19">
        <f>+'Paso 1 - Ingresos Fijos'!D43</f>
        <v>0</v>
      </c>
      <c r="G128" t="s">
        <v>33</v>
      </c>
      <c r="H128">
        <f>+'Paso 2 - Gastos Fijos'!F43</f>
        <v>0</v>
      </c>
      <c r="I128">
        <f>+'Paso 2 - Gastos Fijos'!C43</f>
        <v>0</v>
      </c>
      <c r="J128" t="str">
        <f t="shared" si="16"/>
        <v>Julio0</v>
      </c>
      <c r="K128" s="8">
        <f>+'Paso 2 - Gastos Fijos'!D43</f>
        <v>0</v>
      </c>
      <c r="O128" t="s">
        <v>22</v>
      </c>
      <c r="P128" t="s">
        <v>32</v>
      </c>
      <c r="Q128">
        <v>6</v>
      </c>
      <c r="R128" t="str">
        <f t="shared" si="17"/>
        <v>Mayo6</v>
      </c>
      <c r="S128" s="19">
        <f t="shared" si="21"/>
        <v>0</v>
      </c>
      <c r="T128" s="19">
        <f t="shared" si="22"/>
        <v>0</v>
      </c>
      <c r="U128" s="19">
        <f t="shared" si="18"/>
        <v>0</v>
      </c>
      <c r="V128" s="19">
        <f>+(1-VLOOKUP(O128,'Paso 3 - Análisis'!$O$11:$P$22,2,FALSE))*SUMIF(O:O,O128,U:U)/VLOOKUP(O128,'Paso 3 - Análisis'!P:Q,2,FALSE)</f>
        <v>0</v>
      </c>
      <c r="W128" s="19">
        <f>+VLOOKUP(O128,'Paso 3 - Análisis'!$O$11:$P$22,2,FALSE)*SUMIF(O:O,O128,U:U)/VLOOKUP(O128,'Paso 3 - Análisis'!P:Q,2,FALSE)</f>
        <v>0</v>
      </c>
      <c r="X128" s="19">
        <f t="shared" si="20"/>
        <v>0</v>
      </c>
      <c r="Y128" s="19">
        <f t="shared" si="19"/>
        <v>0</v>
      </c>
    </row>
    <row r="129" spans="1:25" x14ac:dyDescent="0.25">
      <c r="A129" t="s">
        <v>6</v>
      </c>
      <c r="B129" t="s">
        <v>32</v>
      </c>
      <c r="C129">
        <f>+'Paso 1 - Ingresos Fijos'!B44</f>
        <v>0</v>
      </c>
      <c r="D129">
        <f>+'Paso 1 - Ingresos Fijos'!C44</f>
        <v>0</v>
      </c>
      <c r="E129" t="str">
        <f t="shared" si="15"/>
        <v>Julio0</v>
      </c>
      <c r="F129" s="19">
        <f>+'Paso 1 - Ingresos Fijos'!D44</f>
        <v>0</v>
      </c>
      <c r="G129" t="s">
        <v>33</v>
      </c>
      <c r="H129">
        <f>+'Paso 2 - Gastos Fijos'!F44</f>
        <v>0</v>
      </c>
      <c r="I129">
        <f>+'Paso 2 - Gastos Fijos'!C44</f>
        <v>0</v>
      </c>
      <c r="J129" t="str">
        <f t="shared" si="16"/>
        <v>Julio0</v>
      </c>
      <c r="K129" s="8">
        <f>+'Paso 2 - Gastos Fijos'!D44</f>
        <v>0</v>
      </c>
      <c r="O129" t="s">
        <v>22</v>
      </c>
      <c r="P129" t="s">
        <v>32</v>
      </c>
      <c r="Q129">
        <v>7</v>
      </c>
      <c r="R129" t="str">
        <f t="shared" si="17"/>
        <v>Mayo7</v>
      </c>
      <c r="S129" s="19">
        <f t="shared" si="21"/>
        <v>0</v>
      </c>
      <c r="T129" s="19">
        <f t="shared" si="22"/>
        <v>0</v>
      </c>
      <c r="U129" s="19">
        <f t="shared" si="18"/>
        <v>0</v>
      </c>
      <c r="V129" s="19">
        <f>+(1-VLOOKUP(O129,'Paso 3 - Análisis'!$O$11:$P$22,2,FALSE))*SUMIF(O:O,O129,U:U)/VLOOKUP(O129,'Paso 3 - Análisis'!P:Q,2,FALSE)</f>
        <v>0</v>
      </c>
      <c r="W129" s="19">
        <f>+VLOOKUP(O129,'Paso 3 - Análisis'!$O$11:$P$22,2,FALSE)*SUMIF(O:O,O129,U:U)/VLOOKUP(O129,'Paso 3 - Análisis'!P:Q,2,FALSE)</f>
        <v>0</v>
      </c>
      <c r="X129" s="19">
        <f t="shared" si="20"/>
        <v>0</v>
      </c>
      <c r="Y129" s="19">
        <f t="shared" si="19"/>
        <v>0</v>
      </c>
    </row>
    <row r="130" spans="1:25" x14ac:dyDescent="0.25">
      <c r="A130" t="s">
        <v>6</v>
      </c>
      <c r="B130" t="s">
        <v>32</v>
      </c>
      <c r="C130">
        <f>+'Paso 1 - Ingresos Fijos'!B45</f>
        <v>0</v>
      </c>
      <c r="D130">
        <f>+'Paso 1 - Ingresos Fijos'!C45</f>
        <v>0</v>
      </c>
      <c r="E130" t="str">
        <f t="shared" si="15"/>
        <v>Julio0</v>
      </c>
      <c r="F130" s="19">
        <f>+'Paso 1 - Ingresos Fijos'!D45</f>
        <v>0</v>
      </c>
      <c r="G130" t="s">
        <v>33</v>
      </c>
      <c r="H130">
        <f>+'Paso 2 - Gastos Fijos'!F45</f>
        <v>0</v>
      </c>
      <c r="I130">
        <f>+'Paso 2 - Gastos Fijos'!C45</f>
        <v>0</v>
      </c>
      <c r="J130" t="str">
        <f t="shared" si="16"/>
        <v>Julio0</v>
      </c>
      <c r="K130" s="8">
        <f>+'Paso 2 - Gastos Fijos'!D45</f>
        <v>0</v>
      </c>
      <c r="O130" t="s">
        <v>22</v>
      </c>
      <c r="P130" t="s">
        <v>32</v>
      </c>
      <c r="Q130">
        <v>8</v>
      </c>
      <c r="R130" t="str">
        <f t="shared" si="17"/>
        <v>Mayo8</v>
      </c>
      <c r="S130" s="19">
        <f t="shared" si="21"/>
        <v>0</v>
      </c>
      <c r="T130" s="19">
        <f t="shared" si="22"/>
        <v>0</v>
      </c>
      <c r="U130" s="19">
        <f t="shared" si="18"/>
        <v>0</v>
      </c>
      <c r="V130" s="19">
        <f>+(1-VLOOKUP(O130,'Paso 3 - Análisis'!$O$11:$P$22,2,FALSE))*SUMIF(O:O,O130,U:U)/VLOOKUP(O130,'Paso 3 - Análisis'!P:Q,2,FALSE)</f>
        <v>0</v>
      </c>
      <c r="W130" s="19">
        <f>+VLOOKUP(O130,'Paso 3 - Análisis'!$O$11:$P$22,2,FALSE)*SUMIF(O:O,O130,U:U)/VLOOKUP(O130,'Paso 3 - Análisis'!P:Q,2,FALSE)</f>
        <v>0</v>
      </c>
      <c r="X130" s="19">
        <f t="shared" si="20"/>
        <v>0</v>
      </c>
      <c r="Y130" s="19">
        <f t="shared" si="19"/>
        <v>0</v>
      </c>
    </row>
    <row r="131" spans="1:25" x14ac:dyDescent="0.25">
      <c r="A131" t="s">
        <v>6</v>
      </c>
      <c r="B131" t="s">
        <v>32</v>
      </c>
      <c r="C131">
        <f>+'Paso 1 - Ingresos Fijos'!B46</f>
        <v>0</v>
      </c>
      <c r="D131">
        <f>+'Paso 1 - Ingresos Fijos'!C46</f>
        <v>0</v>
      </c>
      <c r="E131" t="str">
        <f t="shared" ref="E131:E194" si="23">+A131&amp;D131</f>
        <v>Julio0</v>
      </c>
      <c r="F131" s="19">
        <f>+'Paso 1 - Ingresos Fijos'!D46</f>
        <v>0</v>
      </c>
      <c r="G131" t="s">
        <v>33</v>
      </c>
      <c r="H131">
        <f>+'Paso 2 - Gastos Fijos'!F46</f>
        <v>0</v>
      </c>
      <c r="I131">
        <f>+'Paso 2 - Gastos Fijos'!C46</f>
        <v>0</v>
      </c>
      <c r="J131" t="str">
        <f t="shared" ref="J131:J194" si="24">+A131&amp;I131</f>
        <v>Julio0</v>
      </c>
      <c r="K131" s="8">
        <f>+'Paso 2 - Gastos Fijos'!D46</f>
        <v>0</v>
      </c>
      <c r="O131" t="s">
        <v>22</v>
      </c>
      <c r="P131" t="s">
        <v>32</v>
      </c>
      <c r="Q131">
        <v>9</v>
      </c>
      <c r="R131" t="str">
        <f t="shared" si="17"/>
        <v>Mayo9</v>
      </c>
      <c r="S131" s="19">
        <f t="shared" si="21"/>
        <v>0</v>
      </c>
      <c r="T131" s="19">
        <f t="shared" si="22"/>
        <v>0</v>
      </c>
      <c r="U131" s="19">
        <f t="shared" si="18"/>
        <v>0</v>
      </c>
      <c r="V131" s="19">
        <f>+(1-VLOOKUP(O131,'Paso 3 - Análisis'!$O$11:$P$22,2,FALSE))*SUMIF(O:O,O131,U:U)/VLOOKUP(O131,'Paso 3 - Análisis'!P:Q,2,FALSE)</f>
        <v>0</v>
      </c>
      <c r="W131" s="19">
        <f>+VLOOKUP(O131,'Paso 3 - Análisis'!$O$11:$P$22,2,FALSE)*SUMIF(O:O,O131,U:U)/VLOOKUP(O131,'Paso 3 - Análisis'!P:Q,2,FALSE)</f>
        <v>0</v>
      </c>
      <c r="X131" s="19">
        <f t="shared" si="20"/>
        <v>0</v>
      </c>
      <c r="Y131" s="19">
        <f t="shared" si="19"/>
        <v>0</v>
      </c>
    </row>
    <row r="132" spans="1:25" x14ac:dyDescent="0.25">
      <c r="A132" t="s">
        <v>6</v>
      </c>
      <c r="B132" t="s">
        <v>32</v>
      </c>
      <c r="C132">
        <f>+'Paso 1 - Ingresos Fijos'!B47</f>
        <v>0</v>
      </c>
      <c r="D132">
        <f>+'Paso 1 - Ingresos Fijos'!C47</f>
        <v>0</v>
      </c>
      <c r="E132" t="str">
        <f t="shared" si="23"/>
        <v>Julio0</v>
      </c>
      <c r="F132" s="19">
        <f>+'Paso 1 - Ingresos Fijos'!D47</f>
        <v>0</v>
      </c>
      <c r="G132" t="s">
        <v>33</v>
      </c>
      <c r="H132">
        <f>+'Paso 2 - Gastos Fijos'!F47</f>
        <v>0</v>
      </c>
      <c r="I132">
        <f>+'Paso 2 - Gastos Fijos'!C47</f>
        <v>0</v>
      </c>
      <c r="J132" t="str">
        <f t="shared" si="24"/>
        <v>Julio0</v>
      </c>
      <c r="K132" s="8">
        <f>+'Paso 2 - Gastos Fijos'!D47</f>
        <v>0</v>
      </c>
      <c r="O132" t="s">
        <v>22</v>
      </c>
      <c r="P132" t="s">
        <v>32</v>
      </c>
      <c r="Q132">
        <v>10</v>
      </c>
      <c r="R132" t="str">
        <f t="shared" ref="R132:R195" si="25">+O132&amp;Q132</f>
        <v>Mayo10</v>
      </c>
      <c r="S132" s="19">
        <f t="shared" si="21"/>
        <v>0</v>
      </c>
      <c r="T132" s="19">
        <f t="shared" si="22"/>
        <v>0</v>
      </c>
      <c r="U132" s="19">
        <f t="shared" ref="U132:U195" si="26">+S132-T132</f>
        <v>0</v>
      </c>
      <c r="V132" s="19">
        <f>+(1-VLOOKUP(O132,'Paso 3 - Análisis'!$O$11:$P$22,2,FALSE))*SUMIF(O:O,O132,U:U)/VLOOKUP(O132,'Paso 3 - Análisis'!P:Q,2,FALSE)</f>
        <v>0</v>
      </c>
      <c r="W132" s="19">
        <f>+VLOOKUP(O132,'Paso 3 - Análisis'!$O$11:$P$22,2,FALSE)*SUMIF(O:O,O132,U:U)/VLOOKUP(O132,'Paso 3 - Análisis'!P:Q,2,FALSE)</f>
        <v>0</v>
      </c>
      <c r="X132" s="19">
        <f t="shared" si="20"/>
        <v>0</v>
      </c>
      <c r="Y132" s="19">
        <f t="shared" ref="Y132:Y195" si="27">+IF(O132=O131,W132+Y131,W132)</f>
        <v>0</v>
      </c>
    </row>
    <row r="133" spans="1:25" x14ac:dyDescent="0.25">
      <c r="A133" t="s">
        <v>6</v>
      </c>
      <c r="B133" t="s">
        <v>32</v>
      </c>
      <c r="C133">
        <f>+'Paso 1 - Ingresos Fijos'!B48</f>
        <v>0</v>
      </c>
      <c r="D133">
        <f>+'Paso 1 - Ingresos Fijos'!C48</f>
        <v>0</v>
      </c>
      <c r="E133" t="str">
        <f t="shared" si="23"/>
        <v>Julio0</v>
      </c>
      <c r="F133" s="19">
        <f>+'Paso 1 - Ingresos Fijos'!D48</f>
        <v>0</v>
      </c>
      <c r="G133" t="s">
        <v>33</v>
      </c>
      <c r="H133">
        <f>+'Paso 2 - Gastos Fijos'!F48</f>
        <v>0</v>
      </c>
      <c r="I133">
        <f>+'Paso 2 - Gastos Fijos'!C48</f>
        <v>0</v>
      </c>
      <c r="J133" t="str">
        <f t="shared" si="24"/>
        <v>Julio0</v>
      </c>
      <c r="K133" s="8">
        <f>+'Paso 2 - Gastos Fijos'!D48</f>
        <v>0</v>
      </c>
      <c r="O133" t="s">
        <v>22</v>
      </c>
      <c r="P133" t="s">
        <v>32</v>
      </c>
      <c r="Q133">
        <v>11</v>
      </c>
      <c r="R133" t="str">
        <f t="shared" si="25"/>
        <v>Mayo11</v>
      </c>
      <c r="S133" s="19">
        <f t="shared" si="21"/>
        <v>0</v>
      </c>
      <c r="T133" s="19">
        <f t="shared" si="22"/>
        <v>0</v>
      </c>
      <c r="U133" s="19">
        <f t="shared" si="26"/>
        <v>0</v>
      </c>
      <c r="V133" s="19">
        <f>+(1-VLOOKUP(O133,'Paso 3 - Análisis'!$O$11:$P$22,2,FALSE))*SUMIF(O:O,O133,U:U)/VLOOKUP(O133,'Paso 3 - Análisis'!P:Q,2,FALSE)</f>
        <v>0</v>
      </c>
      <c r="W133" s="19">
        <f>+VLOOKUP(O133,'Paso 3 - Análisis'!$O$11:$P$22,2,FALSE)*SUMIF(O:O,O133,U:U)/VLOOKUP(O133,'Paso 3 - Análisis'!P:Q,2,FALSE)</f>
        <v>0</v>
      </c>
      <c r="X133" s="19">
        <f t="shared" si="20"/>
        <v>0</v>
      </c>
      <c r="Y133" s="19">
        <f t="shared" si="27"/>
        <v>0</v>
      </c>
    </row>
    <row r="134" spans="1:25" x14ac:dyDescent="0.25">
      <c r="A134" t="s">
        <v>6</v>
      </c>
      <c r="B134" t="s">
        <v>32</v>
      </c>
      <c r="C134">
        <f>+'Paso 1 - Ingresos Fijos'!B49</f>
        <v>0</v>
      </c>
      <c r="D134">
        <f>+'Paso 1 - Ingresos Fijos'!C49</f>
        <v>0</v>
      </c>
      <c r="E134" t="str">
        <f t="shared" si="23"/>
        <v>Julio0</v>
      </c>
      <c r="F134" s="19">
        <f>+'Paso 1 - Ingresos Fijos'!D49</f>
        <v>0</v>
      </c>
      <c r="G134" t="s">
        <v>33</v>
      </c>
      <c r="H134">
        <f>+'Paso 2 - Gastos Fijos'!F49</f>
        <v>0</v>
      </c>
      <c r="I134">
        <f>+'Paso 2 - Gastos Fijos'!C49</f>
        <v>0</v>
      </c>
      <c r="J134" t="str">
        <f t="shared" si="24"/>
        <v>Julio0</v>
      </c>
      <c r="K134" s="8">
        <f>+'Paso 2 - Gastos Fijos'!D49</f>
        <v>0</v>
      </c>
      <c r="O134" t="s">
        <v>22</v>
      </c>
      <c r="P134" t="s">
        <v>32</v>
      </c>
      <c r="Q134">
        <v>12</v>
      </c>
      <c r="R134" t="str">
        <f t="shared" si="25"/>
        <v>Mayo12</v>
      </c>
      <c r="S134" s="19">
        <f t="shared" si="21"/>
        <v>0</v>
      </c>
      <c r="T134" s="19">
        <f t="shared" si="22"/>
        <v>0</v>
      </c>
      <c r="U134" s="19">
        <f t="shared" si="26"/>
        <v>0</v>
      </c>
      <c r="V134" s="19">
        <f>+(1-VLOOKUP(O134,'Paso 3 - Análisis'!$O$11:$P$22,2,FALSE))*SUMIF(O:O,O134,U:U)/VLOOKUP(O134,'Paso 3 - Análisis'!P:Q,2,FALSE)</f>
        <v>0</v>
      </c>
      <c r="W134" s="19">
        <f>+VLOOKUP(O134,'Paso 3 - Análisis'!$O$11:$P$22,2,FALSE)*SUMIF(O:O,O134,U:U)/VLOOKUP(O134,'Paso 3 - Análisis'!P:Q,2,FALSE)</f>
        <v>0</v>
      </c>
      <c r="X134" s="19">
        <f t="shared" si="20"/>
        <v>0</v>
      </c>
      <c r="Y134" s="19">
        <f t="shared" si="27"/>
        <v>0</v>
      </c>
    </row>
    <row r="135" spans="1:25" x14ac:dyDescent="0.25">
      <c r="A135" t="s">
        <v>6</v>
      </c>
      <c r="B135" t="s">
        <v>32</v>
      </c>
      <c r="C135">
        <f>+'Paso 1 - Ingresos Fijos'!B50</f>
        <v>0</v>
      </c>
      <c r="D135">
        <f>+'Paso 1 - Ingresos Fijos'!C50</f>
        <v>0</v>
      </c>
      <c r="E135" t="str">
        <f t="shared" si="23"/>
        <v>Julio0</v>
      </c>
      <c r="F135" s="19">
        <f>+'Paso 1 - Ingresos Fijos'!D50</f>
        <v>0</v>
      </c>
      <c r="G135" t="s">
        <v>33</v>
      </c>
      <c r="H135">
        <f>+'Paso 2 - Gastos Fijos'!F50</f>
        <v>0</v>
      </c>
      <c r="I135">
        <f>+'Paso 2 - Gastos Fijos'!C50</f>
        <v>0</v>
      </c>
      <c r="J135" t="str">
        <f t="shared" si="24"/>
        <v>Julio0</v>
      </c>
      <c r="K135" s="8">
        <f>+'Paso 2 - Gastos Fijos'!D50</f>
        <v>0</v>
      </c>
      <c r="O135" t="s">
        <v>22</v>
      </c>
      <c r="P135" t="s">
        <v>32</v>
      </c>
      <c r="Q135">
        <v>13</v>
      </c>
      <c r="R135" t="str">
        <f t="shared" si="25"/>
        <v>Mayo13</v>
      </c>
      <c r="S135" s="19">
        <f t="shared" si="21"/>
        <v>0</v>
      </c>
      <c r="T135" s="19">
        <f t="shared" si="22"/>
        <v>0</v>
      </c>
      <c r="U135" s="19">
        <f t="shared" si="26"/>
        <v>0</v>
      </c>
      <c r="V135" s="19">
        <f>+(1-VLOOKUP(O135,'Paso 3 - Análisis'!$O$11:$P$22,2,FALSE))*SUMIF(O:O,O135,U:U)/VLOOKUP(O135,'Paso 3 - Análisis'!P:Q,2,FALSE)</f>
        <v>0</v>
      </c>
      <c r="W135" s="19">
        <f>+VLOOKUP(O135,'Paso 3 - Análisis'!$O$11:$P$22,2,FALSE)*SUMIF(O:O,O135,U:U)/VLOOKUP(O135,'Paso 3 - Análisis'!P:Q,2,FALSE)</f>
        <v>0</v>
      </c>
      <c r="X135" s="19">
        <f t="shared" si="20"/>
        <v>0</v>
      </c>
      <c r="Y135" s="19">
        <f t="shared" si="27"/>
        <v>0</v>
      </c>
    </row>
    <row r="136" spans="1:25" x14ac:dyDescent="0.25">
      <c r="A136" t="s">
        <v>6</v>
      </c>
      <c r="B136" t="s">
        <v>32</v>
      </c>
      <c r="C136">
        <f>+'Paso 1 - Ingresos Fijos'!B51</f>
        <v>0</v>
      </c>
      <c r="D136">
        <f>+'Paso 1 - Ingresos Fijos'!C51</f>
        <v>0</v>
      </c>
      <c r="E136" t="str">
        <f t="shared" si="23"/>
        <v>Julio0</v>
      </c>
      <c r="F136" s="19">
        <f>+'Paso 1 - Ingresos Fijos'!D51</f>
        <v>0</v>
      </c>
      <c r="G136" t="s">
        <v>33</v>
      </c>
      <c r="H136">
        <f>+'Paso 2 - Gastos Fijos'!F51</f>
        <v>0</v>
      </c>
      <c r="I136">
        <f>+'Paso 2 - Gastos Fijos'!C51</f>
        <v>0</v>
      </c>
      <c r="J136" t="str">
        <f t="shared" si="24"/>
        <v>Julio0</v>
      </c>
      <c r="K136" s="8">
        <f>+'Paso 2 - Gastos Fijos'!D51</f>
        <v>0</v>
      </c>
      <c r="O136" t="s">
        <v>22</v>
      </c>
      <c r="P136" t="s">
        <v>32</v>
      </c>
      <c r="Q136">
        <v>14</v>
      </c>
      <c r="R136" t="str">
        <f t="shared" si="25"/>
        <v>Mayo14</v>
      </c>
      <c r="S136" s="19">
        <f t="shared" si="21"/>
        <v>0</v>
      </c>
      <c r="T136" s="19">
        <f t="shared" si="22"/>
        <v>0</v>
      </c>
      <c r="U136" s="19">
        <f t="shared" si="26"/>
        <v>0</v>
      </c>
      <c r="V136" s="19">
        <f>+(1-VLOOKUP(O136,'Paso 3 - Análisis'!$O$11:$P$22,2,FALSE))*SUMIF(O:O,O136,U:U)/VLOOKUP(O136,'Paso 3 - Análisis'!P:Q,2,FALSE)</f>
        <v>0</v>
      </c>
      <c r="W136" s="19">
        <f>+VLOOKUP(O136,'Paso 3 - Análisis'!$O$11:$P$22,2,FALSE)*SUMIF(O:O,O136,U:U)/VLOOKUP(O136,'Paso 3 - Análisis'!P:Q,2,FALSE)</f>
        <v>0</v>
      </c>
      <c r="X136" s="19">
        <f t="shared" si="20"/>
        <v>0</v>
      </c>
      <c r="Y136" s="19">
        <f t="shared" si="27"/>
        <v>0</v>
      </c>
    </row>
    <row r="137" spans="1:25" x14ac:dyDescent="0.25">
      <c r="A137" t="s">
        <v>6</v>
      </c>
      <c r="B137" t="s">
        <v>32</v>
      </c>
      <c r="C137">
        <f>+'Paso 1 - Ingresos Fijos'!B52</f>
        <v>0</v>
      </c>
      <c r="D137">
        <f>+'Paso 1 - Ingresos Fijos'!C52</f>
        <v>0</v>
      </c>
      <c r="E137" t="str">
        <f t="shared" si="23"/>
        <v>Julio0</v>
      </c>
      <c r="F137" s="19">
        <f>+'Paso 1 - Ingresos Fijos'!D52</f>
        <v>0</v>
      </c>
      <c r="G137" t="s">
        <v>33</v>
      </c>
      <c r="H137">
        <f>+'Paso 2 - Gastos Fijos'!F52</f>
        <v>0</v>
      </c>
      <c r="I137">
        <f>+'Paso 2 - Gastos Fijos'!C52</f>
        <v>0</v>
      </c>
      <c r="J137" t="str">
        <f t="shared" si="24"/>
        <v>Julio0</v>
      </c>
      <c r="K137" s="8">
        <f>+'Paso 2 - Gastos Fijos'!D52</f>
        <v>0</v>
      </c>
      <c r="O137" t="s">
        <v>22</v>
      </c>
      <c r="P137" t="s">
        <v>32</v>
      </c>
      <c r="Q137">
        <v>15</v>
      </c>
      <c r="R137" t="str">
        <f t="shared" si="25"/>
        <v>Mayo15</v>
      </c>
      <c r="S137" s="19">
        <f t="shared" si="21"/>
        <v>0</v>
      </c>
      <c r="T137" s="19">
        <f t="shared" si="22"/>
        <v>0</v>
      </c>
      <c r="U137" s="19">
        <f t="shared" si="26"/>
        <v>0</v>
      </c>
      <c r="V137" s="19">
        <f>+(1-VLOOKUP(O137,'Paso 3 - Análisis'!$O$11:$P$22,2,FALSE))*SUMIF(O:O,O137,U:U)/VLOOKUP(O137,'Paso 3 - Análisis'!P:Q,2,FALSE)</f>
        <v>0</v>
      </c>
      <c r="W137" s="19">
        <f>+VLOOKUP(O137,'Paso 3 - Análisis'!$O$11:$P$22,2,FALSE)*SUMIF(O:O,O137,U:U)/VLOOKUP(O137,'Paso 3 - Análisis'!P:Q,2,FALSE)</f>
        <v>0</v>
      </c>
      <c r="X137" s="19">
        <f t="shared" si="20"/>
        <v>0</v>
      </c>
      <c r="Y137" s="19">
        <f t="shared" si="27"/>
        <v>0</v>
      </c>
    </row>
    <row r="138" spans="1:25" x14ac:dyDescent="0.25">
      <c r="A138" t="s">
        <v>6</v>
      </c>
      <c r="B138" t="s">
        <v>32</v>
      </c>
      <c r="C138">
        <f>+'Paso 1 - Ingresos Fijos'!B53</f>
        <v>0</v>
      </c>
      <c r="D138">
        <f>+'Paso 1 - Ingresos Fijos'!C53</f>
        <v>0</v>
      </c>
      <c r="E138" t="str">
        <f t="shared" si="23"/>
        <v>Julio0</v>
      </c>
      <c r="F138" s="19">
        <f>+'Paso 1 - Ingresos Fijos'!D53</f>
        <v>0</v>
      </c>
      <c r="G138" t="s">
        <v>33</v>
      </c>
      <c r="H138">
        <f>+'Paso 2 - Gastos Fijos'!F53</f>
        <v>0</v>
      </c>
      <c r="I138">
        <f>+'Paso 2 - Gastos Fijos'!C53</f>
        <v>0</v>
      </c>
      <c r="J138" t="str">
        <f t="shared" si="24"/>
        <v>Julio0</v>
      </c>
      <c r="K138" s="8">
        <f>+'Paso 2 - Gastos Fijos'!D53</f>
        <v>0</v>
      </c>
      <c r="O138" t="s">
        <v>22</v>
      </c>
      <c r="P138" t="s">
        <v>32</v>
      </c>
      <c r="Q138">
        <v>16</v>
      </c>
      <c r="R138" t="str">
        <f t="shared" si="25"/>
        <v>Mayo16</v>
      </c>
      <c r="S138" s="19">
        <f t="shared" si="21"/>
        <v>0</v>
      </c>
      <c r="T138" s="19">
        <f t="shared" si="22"/>
        <v>0</v>
      </c>
      <c r="U138" s="19">
        <f t="shared" si="26"/>
        <v>0</v>
      </c>
      <c r="V138" s="19">
        <f>+(1-VLOOKUP(O138,'Paso 3 - Análisis'!$O$11:$P$22,2,FALSE))*SUMIF(O:O,O138,U:U)/VLOOKUP(O138,'Paso 3 - Análisis'!P:Q,2,FALSE)</f>
        <v>0</v>
      </c>
      <c r="W138" s="19">
        <f>+VLOOKUP(O138,'Paso 3 - Análisis'!$O$11:$P$22,2,FALSE)*SUMIF(O:O,O138,U:U)/VLOOKUP(O138,'Paso 3 - Análisis'!P:Q,2,FALSE)</f>
        <v>0</v>
      </c>
      <c r="X138" s="19">
        <f t="shared" si="20"/>
        <v>0</v>
      </c>
      <c r="Y138" s="19">
        <f t="shared" si="27"/>
        <v>0</v>
      </c>
    </row>
    <row r="139" spans="1:25" x14ac:dyDescent="0.25">
      <c r="A139" t="s">
        <v>6</v>
      </c>
      <c r="B139" t="s">
        <v>32</v>
      </c>
      <c r="C139">
        <f>+'Paso 1 - Ingresos Fijos'!B54</f>
        <v>0</v>
      </c>
      <c r="D139">
        <f>+'Paso 1 - Ingresos Fijos'!C54</f>
        <v>0</v>
      </c>
      <c r="E139" t="str">
        <f t="shared" si="23"/>
        <v>Julio0</v>
      </c>
      <c r="F139" s="19">
        <f>+'Paso 1 - Ingresos Fijos'!D54</f>
        <v>0</v>
      </c>
      <c r="G139" t="s">
        <v>33</v>
      </c>
      <c r="H139">
        <f>+'Paso 2 - Gastos Fijos'!F54</f>
        <v>0</v>
      </c>
      <c r="I139">
        <f>+'Paso 2 - Gastos Fijos'!C54</f>
        <v>0</v>
      </c>
      <c r="J139" t="str">
        <f t="shared" si="24"/>
        <v>Julio0</v>
      </c>
      <c r="K139" s="8">
        <f>+'Paso 2 - Gastos Fijos'!D54</f>
        <v>0</v>
      </c>
      <c r="O139" t="s">
        <v>22</v>
      </c>
      <c r="P139" t="s">
        <v>32</v>
      </c>
      <c r="Q139">
        <v>17</v>
      </c>
      <c r="R139" t="str">
        <f t="shared" si="25"/>
        <v>Mayo17</v>
      </c>
      <c r="S139" s="19">
        <f t="shared" si="21"/>
        <v>0</v>
      </c>
      <c r="T139" s="19">
        <f t="shared" si="22"/>
        <v>0</v>
      </c>
      <c r="U139" s="19">
        <f t="shared" si="26"/>
        <v>0</v>
      </c>
      <c r="V139" s="19">
        <f>+(1-VLOOKUP(O139,'Paso 3 - Análisis'!$O$11:$P$22,2,FALSE))*SUMIF(O:O,O139,U:U)/VLOOKUP(O139,'Paso 3 - Análisis'!P:Q,2,FALSE)</f>
        <v>0</v>
      </c>
      <c r="W139" s="19">
        <f>+VLOOKUP(O139,'Paso 3 - Análisis'!$O$11:$P$22,2,FALSE)*SUMIF(O:O,O139,U:U)/VLOOKUP(O139,'Paso 3 - Análisis'!P:Q,2,FALSE)</f>
        <v>0</v>
      </c>
      <c r="X139" s="19">
        <f t="shared" si="20"/>
        <v>0</v>
      </c>
      <c r="Y139" s="19">
        <f t="shared" si="27"/>
        <v>0</v>
      </c>
    </row>
    <row r="140" spans="1:25" x14ac:dyDescent="0.25">
      <c r="A140" t="s">
        <v>6</v>
      </c>
      <c r="B140" t="s">
        <v>32</v>
      </c>
      <c r="C140">
        <f>+'Paso 1 - Ingresos Fijos'!B55</f>
        <v>0</v>
      </c>
      <c r="D140">
        <f>+'Paso 1 - Ingresos Fijos'!C55</f>
        <v>0</v>
      </c>
      <c r="E140" t="str">
        <f t="shared" si="23"/>
        <v>Julio0</v>
      </c>
      <c r="F140" s="19">
        <f>+'Paso 1 - Ingresos Fijos'!D55</f>
        <v>0</v>
      </c>
      <c r="G140" t="s">
        <v>33</v>
      </c>
      <c r="H140">
        <f>+'Paso 2 - Gastos Fijos'!F55</f>
        <v>0</v>
      </c>
      <c r="I140">
        <f>+'Paso 2 - Gastos Fijos'!C55</f>
        <v>0</v>
      </c>
      <c r="J140" t="str">
        <f t="shared" si="24"/>
        <v>Julio0</v>
      </c>
      <c r="K140" s="8">
        <f>+'Paso 2 - Gastos Fijos'!D55</f>
        <v>0</v>
      </c>
      <c r="O140" t="s">
        <v>22</v>
      </c>
      <c r="P140" t="s">
        <v>32</v>
      </c>
      <c r="Q140">
        <v>18</v>
      </c>
      <c r="R140" t="str">
        <f t="shared" si="25"/>
        <v>Mayo18</v>
      </c>
      <c r="S140" s="19">
        <f t="shared" si="21"/>
        <v>0</v>
      </c>
      <c r="T140" s="19">
        <f t="shared" si="22"/>
        <v>0</v>
      </c>
      <c r="U140" s="19">
        <f t="shared" si="26"/>
        <v>0</v>
      </c>
      <c r="V140" s="19">
        <f>+(1-VLOOKUP(O140,'Paso 3 - Análisis'!$O$11:$P$22,2,FALSE))*SUMIF(O:O,O140,U:U)/VLOOKUP(O140,'Paso 3 - Análisis'!P:Q,2,FALSE)</f>
        <v>0</v>
      </c>
      <c r="W140" s="19">
        <f>+VLOOKUP(O140,'Paso 3 - Análisis'!$O$11:$P$22,2,FALSE)*SUMIF(O:O,O140,U:U)/VLOOKUP(O140,'Paso 3 - Análisis'!P:Q,2,FALSE)</f>
        <v>0</v>
      </c>
      <c r="X140" s="19">
        <f t="shared" si="20"/>
        <v>0</v>
      </c>
      <c r="Y140" s="19">
        <f t="shared" si="27"/>
        <v>0</v>
      </c>
    </row>
    <row r="141" spans="1:25" x14ac:dyDescent="0.25">
      <c r="A141" t="s">
        <v>6</v>
      </c>
      <c r="B141" t="s">
        <v>32</v>
      </c>
      <c r="C141">
        <f>+'Paso 1 - Ingresos Fijos'!B56</f>
        <v>0</v>
      </c>
      <c r="D141">
        <f>+'Paso 1 - Ingresos Fijos'!C56</f>
        <v>0</v>
      </c>
      <c r="E141" t="str">
        <f t="shared" si="23"/>
        <v>Julio0</v>
      </c>
      <c r="F141" s="19">
        <f>+'Paso 1 - Ingresos Fijos'!D56</f>
        <v>0</v>
      </c>
      <c r="G141" t="s">
        <v>33</v>
      </c>
      <c r="H141">
        <f>+'Paso 2 - Gastos Fijos'!F56</f>
        <v>0</v>
      </c>
      <c r="I141">
        <f>+'Paso 2 - Gastos Fijos'!C56</f>
        <v>0</v>
      </c>
      <c r="J141" t="str">
        <f t="shared" si="24"/>
        <v>Julio0</v>
      </c>
      <c r="K141" s="8">
        <f>+'Paso 2 - Gastos Fijos'!D56</f>
        <v>0</v>
      </c>
      <c r="O141" t="s">
        <v>22</v>
      </c>
      <c r="P141" t="s">
        <v>32</v>
      </c>
      <c r="Q141">
        <v>19</v>
      </c>
      <c r="R141" t="str">
        <f t="shared" si="25"/>
        <v>Mayo19</v>
      </c>
      <c r="S141" s="19">
        <f t="shared" si="21"/>
        <v>0</v>
      </c>
      <c r="T141" s="19">
        <f t="shared" si="22"/>
        <v>0</v>
      </c>
      <c r="U141" s="19">
        <f t="shared" si="26"/>
        <v>0</v>
      </c>
      <c r="V141" s="19">
        <f>+(1-VLOOKUP(O141,'Paso 3 - Análisis'!$O$11:$P$22,2,FALSE))*SUMIF(O:O,O141,U:U)/VLOOKUP(O141,'Paso 3 - Análisis'!P:Q,2,FALSE)</f>
        <v>0</v>
      </c>
      <c r="W141" s="19">
        <f>+VLOOKUP(O141,'Paso 3 - Análisis'!$O$11:$P$22,2,FALSE)*SUMIF(O:O,O141,U:U)/VLOOKUP(O141,'Paso 3 - Análisis'!P:Q,2,FALSE)</f>
        <v>0</v>
      </c>
      <c r="X141" s="19">
        <f t="shared" si="20"/>
        <v>0</v>
      </c>
      <c r="Y141" s="19">
        <f t="shared" si="27"/>
        <v>0</v>
      </c>
    </row>
    <row r="142" spans="1:25" x14ac:dyDescent="0.25">
      <c r="A142" t="s">
        <v>25</v>
      </c>
      <c r="B142" t="s">
        <v>32</v>
      </c>
      <c r="C142">
        <f>+'Paso 1 - Ingresos Fijos'!F37</f>
        <v>0</v>
      </c>
      <c r="D142">
        <f>+'Paso 1 - Ingresos Fijos'!G37</f>
        <v>0</v>
      </c>
      <c r="E142" t="str">
        <f t="shared" si="23"/>
        <v>Agosto0</v>
      </c>
      <c r="F142" s="19">
        <f>+'Paso 1 - Ingresos Fijos'!H37</f>
        <v>0</v>
      </c>
      <c r="G142" t="s">
        <v>33</v>
      </c>
      <c r="H142">
        <f>+'Paso 2 - Gastos Fijos'!J37</f>
        <v>0</v>
      </c>
      <c r="I142">
        <f>+'Paso 2 - Gastos Fijos'!G37</f>
        <v>0</v>
      </c>
      <c r="J142" t="str">
        <f t="shared" si="24"/>
        <v>Agosto0</v>
      </c>
      <c r="K142" s="8">
        <f>+'Paso 2 - Gastos Fijos'!H37</f>
        <v>0</v>
      </c>
      <c r="O142" t="s">
        <v>22</v>
      </c>
      <c r="P142" t="s">
        <v>32</v>
      </c>
      <c r="Q142">
        <v>20</v>
      </c>
      <c r="R142" t="str">
        <f t="shared" si="25"/>
        <v>Mayo20</v>
      </c>
      <c r="S142" s="19">
        <f t="shared" si="21"/>
        <v>0</v>
      </c>
      <c r="T142" s="19">
        <f t="shared" si="22"/>
        <v>0</v>
      </c>
      <c r="U142" s="19">
        <f t="shared" si="26"/>
        <v>0</v>
      </c>
      <c r="V142" s="19">
        <f>+(1-VLOOKUP(O142,'Paso 3 - Análisis'!$O$11:$P$22,2,FALSE))*SUMIF(O:O,O142,U:U)/VLOOKUP(O142,'Paso 3 - Análisis'!P:Q,2,FALSE)</f>
        <v>0</v>
      </c>
      <c r="W142" s="19">
        <f>+VLOOKUP(O142,'Paso 3 - Análisis'!$O$11:$P$22,2,FALSE)*SUMIF(O:O,O142,U:U)/VLOOKUP(O142,'Paso 3 - Análisis'!P:Q,2,FALSE)</f>
        <v>0</v>
      </c>
      <c r="X142" s="19">
        <f t="shared" si="20"/>
        <v>0</v>
      </c>
      <c r="Y142" s="19">
        <f t="shared" si="27"/>
        <v>0</v>
      </c>
    </row>
    <row r="143" spans="1:25" x14ac:dyDescent="0.25">
      <c r="A143" t="s">
        <v>25</v>
      </c>
      <c r="B143" t="s">
        <v>32</v>
      </c>
      <c r="C143">
        <f>+'Paso 1 - Ingresos Fijos'!F38</f>
        <v>0</v>
      </c>
      <c r="D143">
        <f>+'Paso 1 - Ingresos Fijos'!G38</f>
        <v>0</v>
      </c>
      <c r="E143" t="str">
        <f t="shared" si="23"/>
        <v>Agosto0</v>
      </c>
      <c r="F143" s="19">
        <f>+'Paso 1 - Ingresos Fijos'!H38</f>
        <v>0</v>
      </c>
      <c r="G143" t="s">
        <v>33</v>
      </c>
      <c r="H143">
        <f>+'Paso 2 - Gastos Fijos'!J38</f>
        <v>0</v>
      </c>
      <c r="I143">
        <f>+'Paso 2 - Gastos Fijos'!G38</f>
        <v>0</v>
      </c>
      <c r="J143" t="str">
        <f t="shared" si="24"/>
        <v>Agosto0</v>
      </c>
      <c r="K143" s="8">
        <f>+'Paso 2 - Gastos Fijos'!H38</f>
        <v>0</v>
      </c>
      <c r="O143" t="s">
        <v>22</v>
      </c>
      <c r="P143" t="s">
        <v>32</v>
      </c>
      <c r="Q143">
        <v>21</v>
      </c>
      <c r="R143" t="str">
        <f t="shared" si="25"/>
        <v>Mayo21</v>
      </c>
      <c r="S143" s="19">
        <f t="shared" si="21"/>
        <v>0</v>
      </c>
      <c r="T143" s="19">
        <f t="shared" si="22"/>
        <v>0</v>
      </c>
      <c r="U143" s="19">
        <f t="shared" si="26"/>
        <v>0</v>
      </c>
      <c r="V143" s="19">
        <f>+(1-VLOOKUP(O143,'Paso 3 - Análisis'!$O$11:$P$22,2,FALSE))*SUMIF(O:O,O143,U:U)/VLOOKUP(O143,'Paso 3 - Análisis'!P:Q,2,FALSE)</f>
        <v>0</v>
      </c>
      <c r="W143" s="19">
        <f>+VLOOKUP(O143,'Paso 3 - Análisis'!$O$11:$P$22,2,FALSE)*SUMIF(O:O,O143,U:U)/VLOOKUP(O143,'Paso 3 - Análisis'!P:Q,2,FALSE)</f>
        <v>0</v>
      </c>
      <c r="X143" s="19">
        <f t="shared" si="20"/>
        <v>0</v>
      </c>
      <c r="Y143" s="19">
        <f t="shared" si="27"/>
        <v>0</v>
      </c>
    </row>
    <row r="144" spans="1:25" x14ac:dyDescent="0.25">
      <c r="A144" t="s">
        <v>25</v>
      </c>
      <c r="B144" t="s">
        <v>32</v>
      </c>
      <c r="C144">
        <f>+'Paso 1 - Ingresos Fijos'!F39</f>
        <v>0</v>
      </c>
      <c r="D144">
        <f>+'Paso 1 - Ingresos Fijos'!G39</f>
        <v>0</v>
      </c>
      <c r="E144" t="str">
        <f t="shared" si="23"/>
        <v>Agosto0</v>
      </c>
      <c r="F144" s="19">
        <f>+'Paso 1 - Ingresos Fijos'!H39</f>
        <v>0</v>
      </c>
      <c r="G144" t="s">
        <v>33</v>
      </c>
      <c r="H144">
        <f>+'Paso 2 - Gastos Fijos'!J39</f>
        <v>0</v>
      </c>
      <c r="I144">
        <f>+'Paso 2 - Gastos Fijos'!G39</f>
        <v>0</v>
      </c>
      <c r="J144" t="str">
        <f t="shared" si="24"/>
        <v>Agosto0</v>
      </c>
      <c r="K144" s="8">
        <f>+'Paso 2 - Gastos Fijos'!H39</f>
        <v>0</v>
      </c>
      <c r="O144" t="s">
        <v>22</v>
      </c>
      <c r="P144" t="s">
        <v>32</v>
      </c>
      <c r="Q144">
        <v>22</v>
      </c>
      <c r="R144" t="str">
        <f t="shared" si="25"/>
        <v>Mayo22</v>
      </c>
      <c r="S144" s="19">
        <f t="shared" si="21"/>
        <v>0</v>
      </c>
      <c r="T144" s="19">
        <f t="shared" si="22"/>
        <v>0</v>
      </c>
      <c r="U144" s="19">
        <f t="shared" si="26"/>
        <v>0</v>
      </c>
      <c r="V144" s="19">
        <f>+(1-VLOOKUP(O144,'Paso 3 - Análisis'!$O$11:$P$22,2,FALSE))*SUMIF(O:O,O144,U:U)/VLOOKUP(O144,'Paso 3 - Análisis'!P:Q,2,FALSE)</f>
        <v>0</v>
      </c>
      <c r="W144" s="19">
        <f>+VLOOKUP(O144,'Paso 3 - Análisis'!$O$11:$P$22,2,FALSE)*SUMIF(O:O,O144,U:U)/VLOOKUP(O144,'Paso 3 - Análisis'!P:Q,2,FALSE)</f>
        <v>0</v>
      </c>
      <c r="X144" s="19">
        <f t="shared" si="20"/>
        <v>0</v>
      </c>
      <c r="Y144" s="19">
        <f t="shared" si="27"/>
        <v>0</v>
      </c>
    </row>
    <row r="145" spans="1:25" x14ac:dyDescent="0.25">
      <c r="A145" t="s">
        <v>25</v>
      </c>
      <c r="B145" t="s">
        <v>32</v>
      </c>
      <c r="C145">
        <f>+'Paso 1 - Ingresos Fijos'!F40</f>
        <v>0</v>
      </c>
      <c r="D145">
        <f>+'Paso 1 - Ingresos Fijos'!G40</f>
        <v>0</v>
      </c>
      <c r="E145" t="str">
        <f t="shared" si="23"/>
        <v>Agosto0</v>
      </c>
      <c r="F145" s="19">
        <f>+'Paso 1 - Ingresos Fijos'!H40</f>
        <v>0</v>
      </c>
      <c r="G145" t="s">
        <v>33</v>
      </c>
      <c r="H145">
        <f>+'Paso 2 - Gastos Fijos'!J40</f>
        <v>0</v>
      </c>
      <c r="I145">
        <f>+'Paso 2 - Gastos Fijos'!G40</f>
        <v>0</v>
      </c>
      <c r="J145" t="str">
        <f t="shared" si="24"/>
        <v>Agosto0</v>
      </c>
      <c r="K145" s="8">
        <f>+'Paso 2 - Gastos Fijos'!H40</f>
        <v>0</v>
      </c>
      <c r="O145" t="s">
        <v>22</v>
      </c>
      <c r="P145" t="s">
        <v>32</v>
      </c>
      <c r="Q145">
        <v>23</v>
      </c>
      <c r="R145" t="str">
        <f t="shared" si="25"/>
        <v>Mayo23</v>
      </c>
      <c r="S145" s="19">
        <f t="shared" si="21"/>
        <v>0</v>
      </c>
      <c r="T145" s="19">
        <f t="shared" si="22"/>
        <v>0</v>
      </c>
      <c r="U145" s="19">
        <f t="shared" si="26"/>
        <v>0</v>
      </c>
      <c r="V145" s="19">
        <f>+(1-VLOOKUP(O145,'Paso 3 - Análisis'!$O$11:$P$22,2,FALSE))*SUMIF(O:O,O145,U:U)/VLOOKUP(O145,'Paso 3 - Análisis'!P:Q,2,FALSE)</f>
        <v>0</v>
      </c>
      <c r="W145" s="19">
        <f>+VLOOKUP(O145,'Paso 3 - Análisis'!$O$11:$P$22,2,FALSE)*SUMIF(O:O,O145,U:U)/VLOOKUP(O145,'Paso 3 - Análisis'!P:Q,2,FALSE)</f>
        <v>0</v>
      </c>
      <c r="X145" s="19">
        <f t="shared" si="20"/>
        <v>0</v>
      </c>
      <c r="Y145" s="19">
        <f t="shared" si="27"/>
        <v>0</v>
      </c>
    </row>
    <row r="146" spans="1:25" x14ac:dyDescent="0.25">
      <c r="A146" t="s">
        <v>25</v>
      </c>
      <c r="B146" t="s">
        <v>32</v>
      </c>
      <c r="C146">
        <f>+'Paso 1 - Ingresos Fijos'!F41</f>
        <v>0</v>
      </c>
      <c r="D146">
        <f>+'Paso 1 - Ingresos Fijos'!G41</f>
        <v>0</v>
      </c>
      <c r="E146" t="str">
        <f t="shared" si="23"/>
        <v>Agosto0</v>
      </c>
      <c r="F146" s="19">
        <f>+'Paso 1 - Ingresos Fijos'!H41</f>
        <v>0</v>
      </c>
      <c r="G146" t="s">
        <v>33</v>
      </c>
      <c r="H146">
        <f>+'Paso 2 - Gastos Fijos'!J41</f>
        <v>0</v>
      </c>
      <c r="I146">
        <f>+'Paso 2 - Gastos Fijos'!G41</f>
        <v>0</v>
      </c>
      <c r="J146" t="str">
        <f t="shared" si="24"/>
        <v>Agosto0</v>
      </c>
      <c r="K146" s="8">
        <f>+'Paso 2 - Gastos Fijos'!H41</f>
        <v>0</v>
      </c>
      <c r="O146" t="s">
        <v>22</v>
      </c>
      <c r="P146" t="s">
        <v>32</v>
      </c>
      <c r="Q146">
        <v>24</v>
      </c>
      <c r="R146" t="str">
        <f t="shared" si="25"/>
        <v>Mayo24</v>
      </c>
      <c r="S146" s="19">
        <f t="shared" si="21"/>
        <v>0</v>
      </c>
      <c r="T146" s="19">
        <f t="shared" si="22"/>
        <v>0</v>
      </c>
      <c r="U146" s="19">
        <f t="shared" si="26"/>
        <v>0</v>
      </c>
      <c r="V146" s="19">
        <f>+(1-VLOOKUP(O146,'Paso 3 - Análisis'!$O$11:$P$22,2,FALSE))*SUMIF(O:O,O146,U:U)/VLOOKUP(O146,'Paso 3 - Análisis'!P:Q,2,FALSE)</f>
        <v>0</v>
      </c>
      <c r="W146" s="19">
        <f>+VLOOKUP(O146,'Paso 3 - Análisis'!$O$11:$P$22,2,FALSE)*SUMIF(O:O,O146,U:U)/VLOOKUP(O146,'Paso 3 - Análisis'!P:Q,2,FALSE)</f>
        <v>0</v>
      </c>
      <c r="X146" s="19">
        <f t="shared" si="20"/>
        <v>0</v>
      </c>
      <c r="Y146" s="19">
        <f t="shared" si="27"/>
        <v>0</v>
      </c>
    </row>
    <row r="147" spans="1:25" x14ac:dyDescent="0.25">
      <c r="A147" t="s">
        <v>25</v>
      </c>
      <c r="B147" t="s">
        <v>32</v>
      </c>
      <c r="C147">
        <f>+'Paso 1 - Ingresos Fijos'!F42</f>
        <v>0</v>
      </c>
      <c r="D147">
        <f>+'Paso 1 - Ingresos Fijos'!G42</f>
        <v>0</v>
      </c>
      <c r="E147" t="str">
        <f t="shared" si="23"/>
        <v>Agosto0</v>
      </c>
      <c r="F147" s="19">
        <f>+'Paso 1 - Ingresos Fijos'!H42</f>
        <v>0</v>
      </c>
      <c r="G147" t="s">
        <v>33</v>
      </c>
      <c r="H147">
        <f>+'Paso 2 - Gastos Fijos'!J42</f>
        <v>0</v>
      </c>
      <c r="I147">
        <f>+'Paso 2 - Gastos Fijos'!G42</f>
        <v>0</v>
      </c>
      <c r="J147" t="str">
        <f t="shared" si="24"/>
        <v>Agosto0</v>
      </c>
      <c r="K147" s="8">
        <f>+'Paso 2 - Gastos Fijos'!H42</f>
        <v>0</v>
      </c>
      <c r="O147" t="s">
        <v>22</v>
      </c>
      <c r="P147" t="s">
        <v>32</v>
      </c>
      <c r="Q147">
        <v>25</v>
      </c>
      <c r="R147" t="str">
        <f t="shared" si="25"/>
        <v>Mayo25</v>
      </c>
      <c r="S147" s="19">
        <f t="shared" si="21"/>
        <v>0</v>
      </c>
      <c r="T147" s="19">
        <f t="shared" si="22"/>
        <v>0</v>
      </c>
      <c r="U147" s="19">
        <f t="shared" si="26"/>
        <v>0</v>
      </c>
      <c r="V147" s="19">
        <f>+(1-VLOOKUP(O147,'Paso 3 - Análisis'!$O$11:$P$22,2,FALSE))*SUMIF(O:O,O147,U:U)/VLOOKUP(O147,'Paso 3 - Análisis'!P:Q,2,FALSE)</f>
        <v>0</v>
      </c>
      <c r="W147" s="19">
        <f>+VLOOKUP(O147,'Paso 3 - Análisis'!$O$11:$P$22,2,FALSE)*SUMIF(O:O,O147,U:U)/VLOOKUP(O147,'Paso 3 - Análisis'!P:Q,2,FALSE)</f>
        <v>0</v>
      </c>
      <c r="X147" s="19">
        <f t="shared" si="20"/>
        <v>0</v>
      </c>
      <c r="Y147" s="19">
        <f t="shared" si="27"/>
        <v>0</v>
      </c>
    </row>
    <row r="148" spans="1:25" x14ac:dyDescent="0.25">
      <c r="A148" t="s">
        <v>25</v>
      </c>
      <c r="B148" t="s">
        <v>32</v>
      </c>
      <c r="C148">
        <f>+'Paso 1 - Ingresos Fijos'!F43</f>
        <v>0</v>
      </c>
      <c r="D148">
        <f>+'Paso 1 - Ingresos Fijos'!G43</f>
        <v>0</v>
      </c>
      <c r="E148" t="str">
        <f t="shared" si="23"/>
        <v>Agosto0</v>
      </c>
      <c r="F148" s="19">
        <f>+'Paso 1 - Ingresos Fijos'!H43</f>
        <v>0</v>
      </c>
      <c r="G148" t="s">
        <v>33</v>
      </c>
      <c r="H148">
        <f>+'Paso 2 - Gastos Fijos'!J43</f>
        <v>0</v>
      </c>
      <c r="I148">
        <f>+'Paso 2 - Gastos Fijos'!G43</f>
        <v>0</v>
      </c>
      <c r="J148" t="str">
        <f t="shared" si="24"/>
        <v>Agosto0</v>
      </c>
      <c r="K148" s="8">
        <f>+'Paso 2 - Gastos Fijos'!H43</f>
        <v>0</v>
      </c>
      <c r="O148" t="s">
        <v>22</v>
      </c>
      <c r="P148" t="s">
        <v>32</v>
      </c>
      <c r="Q148">
        <v>26</v>
      </c>
      <c r="R148" t="str">
        <f t="shared" si="25"/>
        <v>Mayo26</v>
      </c>
      <c r="S148" s="19">
        <f t="shared" si="21"/>
        <v>0</v>
      </c>
      <c r="T148" s="19">
        <f t="shared" si="22"/>
        <v>0</v>
      </c>
      <c r="U148" s="19">
        <f t="shared" si="26"/>
        <v>0</v>
      </c>
      <c r="V148" s="19">
        <f>+(1-VLOOKUP(O148,'Paso 3 - Análisis'!$O$11:$P$22,2,FALSE))*SUMIF(O:O,O148,U:U)/VLOOKUP(O148,'Paso 3 - Análisis'!P:Q,2,FALSE)</f>
        <v>0</v>
      </c>
      <c r="W148" s="19">
        <f>+VLOOKUP(O148,'Paso 3 - Análisis'!$O$11:$P$22,2,FALSE)*SUMIF(O:O,O148,U:U)/VLOOKUP(O148,'Paso 3 - Análisis'!P:Q,2,FALSE)</f>
        <v>0</v>
      </c>
      <c r="X148" s="19">
        <f t="shared" si="20"/>
        <v>0</v>
      </c>
      <c r="Y148" s="19">
        <f t="shared" si="27"/>
        <v>0</v>
      </c>
    </row>
    <row r="149" spans="1:25" x14ac:dyDescent="0.25">
      <c r="A149" t="s">
        <v>25</v>
      </c>
      <c r="B149" t="s">
        <v>32</v>
      </c>
      <c r="C149">
        <f>+'Paso 1 - Ingresos Fijos'!F44</f>
        <v>0</v>
      </c>
      <c r="D149">
        <f>+'Paso 1 - Ingresos Fijos'!G44</f>
        <v>0</v>
      </c>
      <c r="E149" t="str">
        <f t="shared" si="23"/>
        <v>Agosto0</v>
      </c>
      <c r="F149" s="19">
        <f>+'Paso 1 - Ingresos Fijos'!H44</f>
        <v>0</v>
      </c>
      <c r="G149" t="s">
        <v>33</v>
      </c>
      <c r="H149">
        <f>+'Paso 2 - Gastos Fijos'!J44</f>
        <v>0</v>
      </c>
      <c r="I149">
        <f>+'Paso 2 - Gastos Fijos'!G44</f>
        <v>0</v>
      </c>
      <c r="J149" t="str">
        <f t="shared" si="24"/>
        <v>Agosto0</v>
      </c>
      <c r="K149" s="8">
        <f>+'Paso 2 - Gastos Fijos'!H44</f>
        <v>0</v>
      </c>
      <c r="O149" t="s">
        <v>22</v>
      </c>
      <c r="P149" t="s">
        <v>32</v>
      </c>
      <c r="Q149">
        <v>27</v>
      </c>
      <c r="R149" t="str">
        <f t="shared" si="25"/>
        <v>Mayo27</v>
      </c>
      <c r="S149" s="19">
        <f t="shared" si="21"/>
        <v>0</v>
      </c>
      <c r="T149" s="19">
        <f t="shared" si="22"/>
        <v>0</v>
      </c>
      <c r="U149" s="19">
        <f t="shared" si="26"/>
        <v>0</v>
      </c>
      <c r="V149" s="19">
        <f>+(1-VLOOKUP(O149,'Paso 3 - Análisis'!$O$11:$P$22,2,FALSE))*SUMIF(O:O,O149,U:U)/VLOOKUP(O149,'Paso 3 - Análisis'!P:Q,2,FALSE)</f>
        <v>0</v>
      </c>
      <c r="W149" s="19">
        <f>+VLOOKUP(O149,'Paso 3 - Análisis'!$O$11:$P$22,2,FALSE)*SUMIF(O:O,O149,U:U)/VLOOKUP(O149,'Paso 3 - Análisis'!P:Q,2,FALSE)</f>
        <v>0</v>
      </c>
      <c r="X149" s="19">
        <f t="shared" si="20"/>
        <v>0</v>
      </c>
      <c r="Y149" s="19">
        <f t="shared" si="27"/>
        <v>0</v>
      </c>
    </row>
    <row r="150" spans="1:25" x14ac:dyDescent="0.25">
      <c r="A150" t="s">
        <v>25</v>
      </c>
      <c r="B150" t="s">
        <v>32</v>
      </c>
      <c r="C150">
        <f>+'Paso 1 - Ingresos Fijos'!F45</f>
        <v>0</v>
      </c>
      <c r="D150">
        <f>+'Paso 1 - Ingresos Fijos'!G45</f>
        <v>0</v>
      </c>
      <c r="E150" t="str">
        <f t="shared" si="23"/>
        <v>Agosto0</v>
      </c>
      <c r="F150" s="19">
        <f>+'Paso 1 - Ingresos Fijos'!H45</f>
        <v>0</v>
      </c>
      <c r="G150" t="s">
        <v>33</v>
      </c>
      <c r="H150">
        <f>+'Paso 2 - Gastos Fijos'!J45</f>
        <v>0</v>
      </c>
      <c r="I150">
        <f>+'Paso 2 - Gastos Fijos'!G45</f>
        <v>0</v>
      </c>
      <c r="J150" t="str">
        <f t="shared" si="24"/>
        <v>Agosto0</v>
      </c>
      <c r="K150" s="8">
        <f>+'Paso 2 - Gastos Fijos'!H45</f>
        <v>0</v>
      </c>
      <c r="O150" t="s">
        <v>22</v>
      </c>
      <c r="P150" t="s">
        <v>32</v>
      </c>
      <c r="Q150">
        <v>28</v>
      </c>
      <c r="R150" t="str">
        <f t="shared" si="25"/>
        <v>Mayo28</v>
      </c>
      <c r="S150" s="19">
        <f t="shared" si="21"/>
        <v>0</v>
      </c>
      <c r="T150" s="19">
        <f t="shared" si="22"/>
        <v>0</v>
      </c>
      <c r="U150" s="19">
        <f t="shared" si="26"/>
        <v>0</v>
      </c>
      <c r="V150" s="19">
        <f>+(1-VLOOKUP(O150,'Paso 3 - Análisis'!$O$11:$P$22,2,FALSE))*SUMIF(O:O,O150,U:U)/VLOOKUP(O150,'Paso 3 - Análisis'!P:Q,2,FALSE)</f>
        <v>0</v>
      </c>
      <c r="W150" s="19">
        <f>+VLOOKUP(O150,'Paso 3 - Análisis'!$O$11:$P$22,2,FALSE)*SUMIF(O:O,O150,U:U)/VLOOKUP(O150,'Paso 3 - Análisis'!P:Q,2,FALSE)</f>
        <v>0</v>
      </c>
      <c r="X150" s="19">
        <f t="shared" si="20"/>
        <v>0</v>
      </c>
      <c r="Y150" s="19">
        <f t="shared" si="27"/>
        <v>0</v>
      </c>
    </row>
    <row r="151" spans="1:25" x14ac:dyDescent="0.25">
      <c r="A151" t="s">
        <v>25</v>
      </c>
      <c r="B151" t="s">
        <v>32</v>
      </c>
      <c r="C151">
        <f>+'Paso 1 - Ingresos Fijos'!F46</f>
        <v>0</v>
      </c>
      <c r="D151">
        <f>+'Paso 1 - Ingresos Fijos'!G46</f>
        <v>0</v>
      </c>
      <c r="E151" t="str">
        <f t="shared" si="23"/>
        <v>Agosto0</v>
      </c>
      <c r="F151" s="19">
        <f>+'Paso 1 - Ingresos Fijos'!H46</f>
        <v>0</v>
      </c>
      <c r="G151" t="s">
        <v>33</v>
      </c>
      <c r="H151">
        <f>+'Paso 2 - Gastos Fijos'!J46</f>
        <v>0</v>
      </c>
      <c r="I151">
        <f>+'Paso 2 - Gastos Fijos'!G46</f>
        <v>0</v>
      </c>
      <c r="J151" t="str">
        <f t="shared" si="24"/>
        <v>Agosto0</v>
      </c>
      <c r="K151" s="8">
        <f>+'Paso 2 - Gastos Fijos'!H46</f>
        <v>0</v>
      </c>
      <c r="O151" t="s">
        <v>22</v>
      </c>
      <c r="P151" t="s">
        <v>32</v>
      </c>
      <c r="Q151">
        <v>29</v>
      </c>
      <c r="R151" t="str">
        <f t="shared" si="25"/>
        <v>Mayo29</v>
      </c>
      <c r="S151" s="19">
        <f t="shared" si="21"/>
        <v>0</v>
      </c>
      <c r="T151" s="19">
        <f t="shared" si="22"/>
        <v>0</v>
      </c>
      <c r="U151" s="19">
        <f t="shared" si="26"/>
        <v>0</v>
      </c>
      <c r="V151" s="19">
        <f>+(1-VLOOKUP(O151,'Paso 3 - Análisis'!$O$11:$P$22,2,FALSE))*SUMIF(O:O,O151,U:U)/VLOOKUP(O151,'Paso 3 - Análisis'!P:Q,2,FALSE)</f>
        <v>0</v>
      </c>
      <c r="W151" s="19">
        <f>+VLOOKUP(O151,'Paso 3 - Análisis'!$O$11:$P$22,2,FALSE)*SUMIF(O:O,O151,U:U)/VLOOKUP(O151,'Paso 3 - Análisis'!P:Q,2,FALSE)</f>
        <v>0</v>
      </c>
      <c r="X151" s="19">
        <f t="shared" si="20"/>
        <v>0</v>
      </c>
      <c r="Y151" s="19">
        <f t="shared" si="27"/>
        <v>0</v>
      </c>
    </row>
    <row r="152" spans="1:25" x14ac:dyDescent="0.25">
      <c r="A152" t="s">
        <v>25</v>
      </c>
      <c r="B152" t="s">
        <v>32</v>
      </c>
      <c r="C152">
        <f>+'Paso 1 - Ingresos Fijos'!F47</f>
        <v>0</v>
      </c>
      <c r="D152">
        <f>+'Paso 1 - Ingresos Fijos'!G47</f>
        <v>0</v>
      </c>
      <c r="E152" t="str">
        <f t="shared" si="23"/>
        <v>Agosto0</v>
      </c>
      <c r="F152" s="19">
        <f>+'Paso 1 - Ingresos Fijos'!H47</f>
        <v>0</v>
      </c>
      <c r="G152" t="s">
        <v>33</v>
      </c>
      <c r="H152">
        <f>+'Paso 2 - Gastos Fijos'!J47</f>
        <v>0</v>
      </c>
      <c r="I152">
        <f>+'Paso 2 - Gastos Fijos'!G47</f>
        <v>0</v>
      </c>
      <c r="J152" t="str">
        <f t="shared" si="24"/>
        <v>Agosto0</v>
      </c>
      <c r="K152" s="8">
        <f>+'Paso 2 - Gastos Fijos'!H47</f>
        <v>0</v>
      </c>
      <c r="O152" t="s">
        <v>22</v>
      </c>
      <c r="P152" t="s">
        <v>32</v>
      </c>
      <c r="Q152">
        <v>30</v>
      </c>
      <c r="R152" t="str">
        <f t="shared" si="25"/>
        <v>Mayo30</v>
      </c>
      <c r="S152" s="19">
        <f t="shared" si="21"/>
        <v>0</v>
      </c>
      <c r="T152" s="19">
        <f t="shared" si="22"/>
        <v>0</v>
      </c>
      <c r="U152" s="19">
        <f t="shared" si="26"/>
        <v>0</v>
      </c>
      <c r="V152" s="19">
        <f>+(1-VLOOKUP(O152,'Paso 3 - Análisis'!$O$11:$P$22,2,FALSE))*SUMIF(O:O,O152,U:U)/VLOOKUP(O152,'Paso 3 - Análisis'!P:Q,2,FALSE)</f>
        <v>0</v>
      </c>
      <c r="W152" s="19">
        <f>+VLOOKUP(O152,'Paso 3 - Análisis'!$O$11:$P$22,2,FALSE)*SUMIF(O:O,O152,U:U)/VLOOKUP(O152,'Paso 3 - Análisis'!P:Q,2,FALSE)</f>
        <v>0</v>
      </c>
      <c r="X152" s="19">
        <f t="shared" si="20"/>
        <v>0</v>
      </c>
      <c r="Y152" s="19">
        <f t="shared" si="27"/>
        <v>0</v>
      </c>
    </row>
    <row r="153" spans="1:25" x14ac:dyDescent="0.25">
      <c r="A153" t="s">
        <v>25</v>
      </c>
      <c r="B153" t="s">
        <v>32</v>
      </c>
      <c r="C153">
        <f>+'Paso 1 - Ingresos Fijos'!F48</f>
        <v>0</v>
      </c>
      <c r="D153">
        <f>+'Paso 1 - Ingresos Fijos'!G48</f>
        <v>0</v>
      </c>
      <c r="E153" t="str">
        <f t="shared" si="23"/>
        <v>Agosto0</v>
      </c>
      <c r="F153" s="19">
        <f>+'Paso 1 - Ingresos Fijos'!H48</f>
        <v>0</v>
      </c>
      <c r="G153" t="s">
        <v>33</v>
      </c>
      <c r="H153">
        <f>+'Paso 2 - Gastos Fijos'!J48</f>
        <v>0</v>
      </c>
      <c r="I153">
        <f>+'Paso 2 - Gastos Fijos'!G48</f>
        <v>0</v>
      </c>
      <c r="J153" t="str">
        <f t="shared" si="24"/>
        <v>Agosto0</v>
      </c>
      <c r="K153" s="8">
        <f>+'Paso 2 - Gastos Fijos'!H48</f>
        <v>0</v>
      </c>
      <c r="O153" t="s">
        <v>22</v>
      </c>
      <c r="P153" t="s">
        <v>32</v>
      </c>
      <c r="Q153">
        <v>31</v>
      </c>
      <c r="R153" t="str">
        <f t="shared" si="25"/>
        <v>Mayo31</v>
      </c>
      <c r="S153" s="19">
        <f t="shared" si="21"/>
        <v>0</v>
      </c>
      <c r="T153" s="19">
        <f t="shared" si="22"/>
        <v>0</v>
      </c>
      <c r="U153" s="19">
        <f t="shared" si="26"/>
        <v>0</v>
      </c>
      <c r="V153" s="19">
        <f>+(1-VLOOKUP(O153,'Paso 3 - Análisis'!$O$11:$P$22,2,FALSE))*SUMIF(O:O,O153,U:U)/VLOOKUP(O153,'Paso 3 - Análisis'!P:Q,2,FALSE)</f>
        <v>0</v>
      </c>
      <c r="W153" s="19">
        <f>+VLOOKUP(O153,'Paso 3 - Análisis'!$O$11:$P$22,2,FALSE)*SUMIF(O:O,O153,U:U)/VLOOKUP(O153,'Paso 3 - Análisis'!P:Q,2,FALSE)</f>
        <v>0</v>
      </c>
      <c r="X153" s="19">
        <f t="shared" si="20"/>
        <v>0</v>
      </c>
      <c r="Y153" s="19">
        <f t="shared" si="27"/>
        <v>0</v>
      </c>
    </row>
    <row r="154" spans="1:25" x14ac:dyDescent="0.25">
      <c r="A154" t="s">
        <v>25</v>
      </c>
      <c r="B154" t="s">
        <v>32</v>
      </c>
      <c r="C154">
        <f>+'Paso 1 - Ingresos Fijos'!F49</f>
        <v>0</v>
      </c>
      <c r="D154">
        <f>+'Paso 1 - Ingresos Fijos'!G49</f>
        <v>0</v>
      </c>
      <c r="E154" t="str">
        <f t="shared" si="23"/>
        <v>Agosto0</v>
      </c>
      <c r="F154" s="19">
        <f>+'Paso 1 - Ingresos Fijos'!H49</f>
        <v>0</v>
      </c>
      <c r="G154" t="s">
        <v>33</v>
      </c>
      <c r="H154">
        <f>+'Paso 2 - Gastos Fijos'!J49</f>
        <v>0</v>
      </c>
      <c r="I154">
        <f>+'Paso 2 - Gastos Fijos'!G49</f>
        <v>0</v>
      </c>
      <c r="J154" t="str">
        <f t="shared" si="24"/>
        <v>Agosto0</v>
      </c>
      <c r="K154" s="8">
        <f>+'Paso 2 - Gastos Fijos'!H49</f>
        <v>0</v>
      </c>
      <c r="O154" t="s">
        <v>23</v>
      </c>
      <c r="P154" t="s">
        <v>32</v>
      </c>
      <c r="Q154">
        <v>1</v>
      </c>
      <c r="R154" t="str">
        <f t="shared" si="25"/>
        <v>Junio1</v>
      </c>
      <c r="S154" s="19">
        <f t="shared" si="21"/>
        <v>0</v>
      </c>
      <c r="T154" s="19">
        <f t="shared" si="22"/>
        <v>0</v>
      </c>
      <c r="U154" s="19">
        <f t="shared" si="26"/>
        <v>0</v>
      </c>
      <c r="V154" s="19">
        <f>+(1-VLOOKUP(O154,'Paso 3 - Análisis'!$O$11:$P$22,2,FALSE))*SUMIF(O:O,O154,U:U)/VLOOKUP(O154,'Paso 3 - Análisis'!P:Q,2,FALSE)</f>
        <v>0</v>
      </c>
      <c r="W154" s="19">
        <f>+VLOOKUP(O154,'Paso 3 - Análisis'!$O$11:$P$22,2,FALSE)*SUMIF(O:O,O154,U:U)/VLOOKUP(O154,'Paso 3 - Análisis'!P:Q,2,FALSE)</f>
        <v>0</v>
      </c>
      <c r="X154" s="19">
        <f t="shared" si="20"/>
        <v>0</v>
      </c>
      <c r="Y154" s="19">
        <f t="shared" si="27"/>
        <v>0</v>
      </c>
    </row>
    <row r="155" spans="1:25" x14ac:dyDescent="0.25">
      <c r="A155" t="s">
        <v>25</v>
      </c>
      <c r="B155" t="s">
        <v>32</v>
      </c>
      <c r="C155">
        <f>+'Paso 1 - Ingresos Fijos'!F50</f>
        <v>0</v>
      </c>
      <c r="D155">
        <f>+'Paso 1 - Ingresos Fijos'!G50</f>
        <v>0</v>
      </c>
      <c r="E155" t="str">
        <f t="shared" si="23"/>
        <v>Agosto0</v>
      </c>
      <c r="F155" s="19">
        <f>+'Paso 1 - Ingresos Fijos'!H50</f>
        <v>0</v>
      </c>
      <c r="G155" t="s">
        <v>33</v>
      </c>
      <c r="H155">
        <f>+'Paso 2 - Gastos Fijos'!J50</f>
        <v>0</v>
      </c>
      <c r="I155">
        <f>+'Paso 2 - Gastos Fijos'!G50</f>
        <v>0</v>
      </c>
      <c r="J155" t="str">
        <f t="shared" si="24"/>
        <v>Agosto0</v>
      </c>
      <c r="K155" s="8">
        <f>+'Paso 2 - Gastos Fijos'!H50</f>
        <v>0</v>
      </c>
      <c r="O155" t="s">
        <v>23</v>
      </c>
      <c r="P155" t="s">
        <v>32</v>
      </c>
      <c r="Q155">
        <v>2</v>
      </c>
      <c r="R155" t="str">
        <f t="shared" si="25"/>
        <v>Junio2</v>
      </c>
      <c r="S155" s="19">
        <f t="shared" si="21"/>
        <v>0</v>
      </c>
      <c r="T155" s="19">
        <f t="shared" si="22"/>
        <v>0</v>
      </c>
      <c r="U155" s="19">
        <f t="shared" si="26"/>
        <v>0</v>
      </c>
      <c r="V155" s="19">
        <f>+(1-VLOOKUP(O155,'Paso 3 - Análisis'!$O$11:$P$22,2,FALSE))*SUMIF(O:O,O155,U:U)/VLOOKUP(O155,'Paso 3 - Análisis'!P:Q,2,FALSE)</f>
        <v>0</v>
      </c>
      <c r="W155" s="19">
        <f>+VLOOKUP(O155,'Paso 3 - Análisis'!$O$11:$P$22,2,FALSE)*SUMIF(O:O,O155,U:U)/VLOOKUP(O155,'Paso 3 - Análisis'!P:Q,2,FALSE)</f>
        <v>0</v>
      </c>
      <c r="X155" s="19">
        <f t="shared" si="20"/>
        <v>0</v>
      </c>
      <c r="Y155" s="19">
        <f t="shared" si="27"/>
        <v>0</v>
      </c>
    </row>
    <row r="156" spans="1:25" x14ac:dyDescent="0.25">
      <c r="A156" t="s">
        <v>25</v>
      </c>
      <c r="B156" t="s">
        <v>32</v>
      </c>
      <c r="C156">
        <f>+'Paso 1 - Ingresos Fijos'!F51</f>
        <v>0</v>
      </c>
      <c r="D156">
        <f>+'Paso 1 - Ingresos Fijos'!G51</f>
        <v>0</v>
      </c>
      <c r="E156" t="str">
        <f t="shared" si="23"/>
        <v>Agosto0</v>
      </c>
      <c r="F156" s="19">
        <f>+'Paso 1 - Ingresos Fijos'!H51</f>
        <v>0</v>
      </c>
      <c r="G156" t="s">
        <v>33</v>
      </c>
      <c r="H156">
        <f>+'Paso 2 - Gastos Fijos'!J51</f>
        <v>0</v>
      </c>
      <c r="I156">
        <f>+'Paso 2 - Gastos Fijos'!G51</f>
        <v>0</v>
      </c>
      <c r="J156" t="str">
        <f t="shared" si="24"/>
        <v>Agosto0</v>
      </c>
      <c r="K156" s="8">
        <f>+'Paso 2 - Gastos Fijos'!H51</f>
        <v>0</v>
      </c>
      <c r="O156" t="s">
        <v>23</v>
      </c>
      <c r="P156" t="s">
        <v>32</v>
      </c>
      <c r="Q156">
        <v>3</v>
      </c>
      <c r="R156" t="str">
        <f t="shared" si="25"/>
        <v>Junio3</v>
      </c>
      <c r="S156" s="19">
        <f t="shared" si="21"/>
        <v>0</v>
      </c>
      <c r="T156" s="19">
        <f t="shared" si="22"/>
        <v>0</v>
      </c>
      <c r="U156" s="19">
        <f t="shared" si="26"/>
        <v>0</v>
      </c>
      <c r="V156" s="19">
        <f>+(1-VLOOKUP(O156,'Paso 3 - Análisis'!$O$11:$P$22,2,FALSE))*SUMIF(O:O,O156,U:U)/VLOOKUP(O156,'Paso 3 - Análisis'!P:Q,2,FALSE)</f>
        <v>0</v>
      </c>
      <c r="W156" s="19">
        <f>+VLOOKUP(O156,'Paso 3 - Análisis'!$O$11:$P$22,2,FALSE)*SUMIF(O:O,O156,U:U)/VLOOKUP(O156,'Paso 3 - Análisis'!P:Q,2,FALSE)</f>
        <v>0</v>
      </c>
      <c r="X156" s="19">
        <f t="shared" si="20"/>
        <v>0</v>
      </c>
      <c r="Y156" s="19">
        <f t="shared" si="27"/>
        <v>0</v>
      </c>
    </row>
    <row r="157" spans="1:25" x14ac:dyDescent="0.25">
      <c r="A157" t="s">
        <v>25</v>
      </c>
      <c r="B157" t="s">
        <v>32</v>
      </c>
      <c r="C157">
        <f>+'Paso 1 - Ingresos Fijos'!F52</f>
        <v>0</v>
      </c>
      <c r="D157">
        <f>+'Paso 1 - Ingresos Fijos'!G52</f>
        <v>0</v>
      </c>
      <c r="E157" t="str">
        <f t="shared" si="23"/>
        <v>Agosto0</v>
      </c>
      <c r="F157" s="19">
        <f>+'Paso 1 - Ingresos Fijos'!H52</f>
        <v>0</v>
      </c>
      <c r="G157" t="s">
        <v>33</v>
      </c>
      <c r="H157">
        <f>+'Paso 2 - Gastos Fijos'!J52</f>
        <v>0</v>
      </c>
      <c r="I157">
        <f>+'Paso 2 - Gastos Fijos'!G52</f>
        <v>0</v>
      </c>
      <c r="J157" t="str">
        <f t="shared" si="24"/>
        <v>Agosto0</v>
      </c>
      <c r="K157" s="8">
        <f>+'Paso 2 - Gastos Fijos'!H52</f>
        <v>0</v>
      </c>
      <c r="O157" t="s">
        <v>23</v>
      </c>
      <c r="P157" t="s">
        <v>32</v>
      </c>
      <c r="Q157">
        <v>4</v>
      </c>
      <c r="R157" t="str">
        <f t="shared" si="25"/>
        <v>Junio4</v>
      </c>
      <c r="S157" s="19">
        <f t="shared" si="21"/>
        <v>0</v>
      </c>
      <c r="T157" s="19">
        <f t="shared" si="22"/>
        <v>0</v>
      </c>
      <c r="U157" s="19">
        <f t="shared" si="26"/>
        <v>0</v>
      </c>
      <c r="V157" s="19">
        <f>+(1-VLOOKUP(O157,'Paso 3 - Análisis'!$O$11:$P$22,2,FALSE))*SUMIF(O:O,O157,U:U)/VLOOKUP(O157,'Paso 3 - Análisis'!P:Q,2,FALSE)</f>
        <v>0</v>
      </c>
      <c r="W157" s="19">
        <f>+VLOOKUP(O157,'Paso 3 - Análisis'!$O$11:$P$22,2,FALSE)*SUMIF(O:O,O157,U:U)/VLOOKUP(O157,'Paso 3 - Análisis'!P:Q,2,FALSE)</f>
        <v>0</v>
      </c>
      <c r="X157" s="19">
        <f t="shared" si="20"/>
        <v>0</v>
      </c>
      <c r="Y157" s="19">
        <f t="shared" si="27"/>
        <v>0</v>
      </c>
    </row>
    <row r="158" spans="1:25" x14ac:dyDescent="0.25">
      <c r="A158" t="s">
        <v>25</v>
      </c>
      <c r="B158" t="s">
        <v>32</v>
      </c>
      <c r="C158">
        <f>+'Paso 1 - Ingresos Fijos'!F53</f>
        <v>0</v>
      </c>
      <c r="D158">
        <f>+'Paso 1 - Ingresos Fijos'!G53</f>
        <v>0</v>
      </c>
      <c r="E158" t="str">
        <f t="shared" si="23"/>
        <v>Agosto0</v>
      </c>
      <c r="F158" s="19">
        <f>+'Paso 1 - Ingresos Fijos'!H53</f>
        <v>0</v>
      </c>
      <c r="G158" t="s">
        <v>33</v>
      </c>
      <c r="H158">
        <f>+'Paso 2 - Gastos Fijos'!J53</f>
        <v>0</v>
      </c>
      <c r="I158">
        <f>+'Paso 2 - Gastos Fijos'!G53</f>
        <v>0</v>
      </c>
      <c r="J158" t="str">
        <f t="shared" si="24"/>
        <v>Agosto0</v>
      </c>
      <c r="K158" s="8">
        <f>+'Paso 2 - Gastos Fijos'!H53</f>
        <v>0</v>
      </c>
      <c r="O158" t="s">
        <v>23</v>
      </c>
      <c r="P158" t="s">
        <v>32</v>
      </c>
      <c r="Q158">
        <v>5</v>
      </c>
      <c r="R158" t="str">
        <f t="shared" si="25"/>
        <v>Junio5</v>
      </c>
      <c r="S158" s="19">
        <f t="shared" si="21"/>
        <v>0</v>
      </c>
      <c r="T158" s="19">
        <f t="shared" si="22"/>
        <v>0</v>
      </c>
      <c r="U158" s="19">
        <f t="shared" si="26"/>
        <v>0</v>
      </c>
      <c r="V158" s="19">
        <f>+(1-VLOOKUP(O158,'Paso 3 - Análisis'!$O$11:$P$22,2,FALSE))*SUMIF(O:O,O158,U:U)/VLOOKUP(O158,'Paso 3 - Análisis'!P:Q,2,FALSE)</f>
        <v>0</v>
      </c>
      <c r="W158" s="19">
        <f>+VLOOKUP(O158,'Paso 3 - Análisis'!$O$11:$P$22,2,FALSE)*SUMIF(O:O,O158,U:U)/VLOOKUP(O158,'Paso 3 - Análisis'!P:Q,2,FALSE)</f>
        <v>0</v>
      </c>
      <c r="X158" s="19">
        <f t="shared" si="20"/>
        <v>0</v>
      </c>
      <c r="Y158" s="19">
        <f t="shared" si="27"/>
        <v>0</v>
      </c>
    </row>
    <row r="159" spans="1:25" x14ac:dyDescent="0.25">
      <c r="A159" t="s">
        <v>25</v>
      </c>
      <c r="B159" t="s">
        <v>32</v>
      </c>
      <c r="C159">
        <f>+'Paso 1 - Ingresos Fijos'!F54</f>
        <v>0</v>
      </c>
      <c r="D159">
        <f>+'Paso 1 - Ingresos Fijos'!G54</f>
        <v>0</v>
      </c>
      <c r="E159" t="str">
        <f t="shared" si="23"/>
        <v>Agosto0</v>
      </c>
      <c r="F159" s="19">
        <f>+'Paso 1 - Ingresos Fijos'!H54</f>
        <v>0</v>
      </c>
      <c r="G159" t="s">
        <v>33</v>
      </c>
      <c r="H159">
        <f>+'Paso 2 - Gastos Fijos'!J54</f>
        <v>0</v>
      </c>
      <c r="I159">
        <f>+'Paso 2 - Gastos Fijos'!G54</f>
        <v>0</v>
      </c>
      <c r="J159" t="str">
        <f t="shared" si="24"/>
        <v>Agosto0</v>
      </c>
      <c r="K159" s="8">
        <f>+'Paso 2 - Gastos Fijos'!H54</f>
        <v>0</v>
      </c>
      <c r="O159" t="s">
        <v>23</v>
      </c>
      <c r="P159" t="s">
        <v>32</v>
      </c>
      <c r="Q159">
        <v>6</v>
      </c>
      <c r="R159" t="str">
        <f t="shared" si="25"/>
        <v>Junio6</v>
      </c>
      <c r="S159" s="19">
        <f t="shared" si="21"/>
        <v>0</v>
      </c>
      <c r="T159" s="19">
        <f t="shared" si="22"/>
        <v>0</v>
      </c>
      <c r="U159" s="19">
        <f t="shared" si="26"/>
        <v>0</v>
      </c>
      <c r="V159" s="19">
        <f>+(1-VLOOKUP(O159,'Paso 3 - Análisis'!$O$11:$P$22,2,FALSE))*SUMIF(O:O,O159,U:U)/VLOOKUP(O159,'Paso 3 - Análisis'!P:Q,2,FALSE)</f>
        <v>0</v>
      </c>
      <c r="W159" s="19">
        <f>+VLOOKUP(O159,'Paso 3 - Análisis'!$O$11:$P$22,2,FALSE)*SUMIF(O:O,O159,U:U)/VLOOKUP(O159,'Paso 3 - Análisis'!P:Q,2,FALSE)</f>
        <v>0</v>
      </c>
      <c r="X159" s="19">
        <f t="shared" si="20"/>
        <v>0</v>
      </c>
      <c r="Y159" s="19">
        <f t="shared" si="27"/>
        <v>0</v>
      </c>
    </row>
    <row r="160" spans="1:25" x14ac:dyDescent="0.25">
      <c r="A160" t="s">
        <v>25</v>
      </c>
      <c r="B160" t="s">
        <v>32</v>
      </c>
      <c r="C160">
        <f>+'Paso 1 - Ingresos Fijos'!F55</f>
        <v>0</v>
      </c>
      <c r="D160">
        <f>+'Paso 1 - Ingresos Fijos'!G55</f>
        <v>0</v>
      </c>
      <c r="E160" t="str">
        <f t="shared" si="23"/>
        <v>Agosto0</v>
      </c>
      <c r="F160" s="19">
        <f>+'Paso 1 - Ingresos Fijos'!H55</f>
        <v>0</v>
      </c>
      <c r="G160" t="s">
        <v>33</v>
      </c>
      <c r="H160">
        <f>+'Paso 2 - Gastos Fijos'!J55</f>
        <v>0</v>
      </c>
      <c r="I160">
        <f>+'Paso 2 - Gastos Fijos'!G55</f>
        <v>0</v>
      </c>
      <c r="J160" t="str">
        <f t="shared" si="24"/>
        <v>Agosto0</v>
      </c>
      <c r="K160" s="8">
        <f>+'Paso 2 - Gastos Fijos'!H55</f>
        <v>0</v>
      </c>
      <c r="O160" t="s">
        <v>23</v>
      </c>
      <c r="P160" t="s">
        <v>32</v>
      </c>
      <c r="Q160">
        <v>7</v>
      </c>
      <c r="R160" t="str">
        <f t="shared" si="25"/>
        <v>Junio7</v>
      </c>
      <c r="S160" s="19">
        <f t="shared" si="21"/>
        <v>0</v>
      </c>
      <c r="T160" s="19">
        <f t="shared" si="22"/>
        <v>0</v>
      </c>
      <c r="U160" s="19">
        <f t="shared" si="26"/>
        <v>0</v>
      </c>
      <c r="V160" s="19">
        <f>+(1-VLOOKUP(O160,'Paso 3 - Análisis'!$O$11:$P$22,2,FALSE))*SUMIF(O:O,O160,U:U)/VLOOKUP(O160,'Paso 3 - Análisis'!P:Q,2,FALSE)</f>
        <v>0</v>
      </c>
      <c r="W160" s="19">
        <f>+VLOOKUP(O160,'Paso 3 - Análisis'!$O$11:$P$22,2,FALSE)*SUMIF(O:O,O160,U:U)/VLOOKUP(O160,'Paso 3 - Análisis'!P:Q,2,FALSE)</f>
        <v>0</v>
      </c>
      <c r="X160" s="19">
        <f t="shared" si="20"/>
        <v>0</v>
      </c>
      <c r="Y160" s="19">
        <f t="shared" si="27"/>
        <v>0</v>
      </c>
    </row>
    <row r="161" spans="1:25" x14ac:dyDescent="0.25">
      <c r="A161" t="s">
        <v>25</v>
      </c>
      <c r="B161" t="s">
        <v>32</v>
      </c>
      <c r="C161">
        <f>+'Paso 1 - Ingresos Fijos'!F56</f>
        <v>0</v>
      </c>
      <c r="D161">
        <f>+'Paso 1 - Ingresos Fijos'!G56</f>
        <v>0</v>
      </c>
      <c r="E161" t="str">
        <f t="shared" si="23"/>
        <v>Agosto0</v>
      </c>
      <c r="F161" s="19">
        <f>+'Paso 1 - Ingresos Fijos'!H56</f>
        <v>0</v>
      </c>
      <c r="G161" t="s">
        <v>33</v>
      </c>
      <c r="H161">
        <f>+'Paso 2 - Gastos Fijos'!J56</f>
        <v>0</v>
      </c>
      <c r="I161">
        <f>+'Paso 2 - Gastos Fijos'!G56</f>
        <v>0</v>
      </c>
      <c r="J161" t="str">
        <f t="shared" si="24"/>
        <v>Agosto0</v>
      </c>
      <c r="K161" s="8">
        <f>+'Paso 2 - Gastos Fijos'!H56</f>
        <v>0</v>
      </c>
      <c r="O161" t="s">
        <v>23</v>
      </c>
      <c r="P161" t="s">
        <v>32</v>
      </c>
      <c r="Q161">
        <v>8</v>
      </c>
      <c r="R161" t="str">
        <f t="shared" si="25"/>
        <v>Junio8</v>
      </c>
      <c r="S161" s="19">
        <f t="shared" si="21"/>
        <v>0</v>
      </c>
      <c r="T161" s="19">
        <f t="shared" si="22"/>
        <v>0</v>
      </c>
      <c r="U161" s="19">
        <f t="shared" si="26"/>
        <v>0</v>
      </c>
      <c r="V161" s="19">
        <f>+(1-VLOOKUP(O161,'Paso 3 - Análisis'!$O$11:$P$22,2,FALSE))*SUMIF(O:O,O161,U:U)/VLOOKUP(O161,'Paso 3 - Análisis'!P:Q,2,FALSE)</f>
        <v>0</v>
      </c>
      <c r="W161" s="19">
        <f>+VLOOKUP(O161,'Paso 3 - Análisis'!$O$11:$P$22,2,FALSE)*SUMIF(O:O,O161,U:U)/VLOOKUP(O161,'Paso 3 - Análisis'!P:Q,2,FALSE)</f>
        <v>0</v>
      </c>
      <c r="X161" s="19">
        <f t="shared" si="20"/>
        <v>0</v>
      </c>
      <c r="Y161" s="19">
        <f t="shared" si="27"/>
        <v>0</v>
      </c>
    </row>
    <row r="162" spans="1:25" x14ac:dyDescent="0.25">
      <c r="A162" t="s">
        <v>26</v>
      </c>
      <c r="B162" t="s">
        <v>32</v>
      </c>
      <c r="C162">
        <f>+'Paso 1 - Ingresos Fijos'!J37</f>
        <v>0</v>
      </c>
      <c r="D162">
        <f>+'Paso 1 - Ingresos Fijos'!K37</f>
        <v>0</v>
      </c>
      <c r="E162" t="str">
        <f t="shared" si="23"/>
        <v>Septiembre0</v>
      </c>
      <c r="F162" s="19">
        <f>+'Paso 1 - Ingresos Fijos'!L37</f>
        <v>0</v>
      </c>
      <c r="G162" t="s">
        <v>33</v>
      </c>
      <c r="H162">
        <f>+'Paso 2 - Gastos Fijos'!N37</f>
        <v>0</v>
      </c>
      <c r="I162">
        <f>+'Paso 2 - Gastos Fijos'!K37</f>
        <v>0</v>
      </c>
      <c r="J162" t="str">
        <f t="shared" si="24"/>
        <v>Septiembre0</v>
      </c>
      <c r="K162" s="8">
        <f>+'Paso 2 - Gastos Fijos'!L37</f>
        <v>0</v>
      </c>
      <c r="O162" t="s">
        <v>23</v>
      </c>
      <c r="P162" t="s">
        <v>32</v>
      </c>
      <c r="Q162">
        <v>9</v>
      </c>
      <c r="R162" t="str">
        <f t="shared" si="25"/>
        <v>Junio9</v>
      </c>
      <c r="S162" s="19">
        <f t="shared" si="21"/>
        <v>0</v>
      </c>
      <c r="T162" s="19">
        <f t="shared" si="22"/>
        <v>0</v>
      </c>
      <c r="U162" s="19">
        <f t="shared" si="26"/>
        <v>0</v>
      </c>
      <c r="V162" s="19">
        <f>+(1-VLOOKUP(O162,'Paso 3 - Análisis'!$O$11:$P$22,2,FALSE))*SUMIF(O:O,O162,U:U)/VLOOKUP(O162,'Paso 3 - Análisis'!P:Q,2,FALSE)</f>
        <v>0</v>
      </c>
      <c r="W162" s="19">
        <f>+VLOOKUP(O162,'Paso 3 - Análisis'!$O$11:$P$22,2,FALSE)*SUMIF(O:O,O162,U:U)/VLOOKUP(O162,'Paso 3 - Análisis'!P:Q,2,FALSE)</f>
        <v>0</v>
      </c>
      <c r="X162" s="19">
        <f t="shared" si="20"/>
        <v>0</v>
      </c>
      <c r="Y162" s="19">
        <f t="shared" si="27"/>
        <v>0</v>
      </c>
    </row>
    <row r="163" spans="1:25" x14ac:dyDescent="0.25">
      <c r="A163" t="s">
        <v>26</v>
      </c>
      <c r="B163" t="s">
        <v>32</v>
      </c>
      <c r="C163">
        <f>+'Paso 1 - Ingresos Fijos'!J38</f>
        <v>0</v>
      </c>
      <c r="D163">
        <f>+'Paso 1 - Ingresos Fijos'!K38</f>
        <v>0</v>
      </c>
      <c r="E163" t="str">
        <f t="shared" si="23"/>
        <v>Septiembre0</v>
      </c>
      <c r="F163" s="19">
        <f>+'Paso 1 - Ingresos Fijos'!L38</f>
        <v>0</v>
      </c>
      <c r="G163" t="s">
        <v>33</v>
      </c>
      <c r="H163">
        <f>+'Paso 2 - Gastos Fijos'!N38</f>
        <v>0</v>
      </c>
      <c r="I163">
        <f>+'Paso 2 - Gastos Fijos'!K38</f>
        <v>0</v>
      </c>
      <c r="J163" t="str">
        <f t="shared" si="24"/>
        <v>Septiembre0</v>
      </c>
      <c r="K163" s="8">
        <f>+'Paso 2 - Gastos Fijos'!L38</f>
        <v>0</v>
      </c>
      <c r="O163" t="s">
        <v>23</v>
      </c>
      <c r="P163" t="s">
        <v>32</v>
      </c>
      <c r="Q163">
        <v>10</v>
      </c>
      <c r="R163" t="str">
        <f t="shared" si="25"/>
        <v>Junio10</v>
      </c>
      <c r="S163" s="19">
        <f t="shared" si="21"/>
        <v>0</v>
      </c>
      <c r="T163" s="19">
        <f t="shared" si="22"/>
        <v>0</v>
      </c>
      <c r="U163" s="19">
        <f t="shared" si="26"/>
        <v>0</v>
      </c>
      <c r="V163" s="19">
        <f>+(1-VLOOKUP(O163,'Paso 3 - Análisis'!$O$11:$P$22,2,FALSE))*SUMIF(O:O,O163,U:U)/VLOOKUP(O163,'Paso 3 - Análisis'!P:Q,2,FALSE)</f>
        <v>0</v>
      </c>
      <c r="W163" s="19">
        <f>+VLOOKUP(O163,'Paso 3 - Análisis'!$O$11:$P$22,2,FALSE)*SUMIF(O:O,O163,U:U)/VLOOKUP(O163,'Paso 3 - Análisis'!P:Q,2,FALSE)</f>
        <v>0</v>
      </c>
      <c r="X163" s="19">
        <f t="shared" ref="X163:X226" si="28">+IF(O163=O162,V163+X162,V163)</f>
        <v>0</v>
      </c>
      <c r="Y163" s="19">
        <f t="shared" si="27"/>
        <v>0</v>
      </c>
    </row>
    <row r="164" spans="1:25" x14ac:dyDescent="0.25">
      <c r="A164" t="s">
        <v>26</v>
      </c>
      <c r="B164" t="s">
        <v>32</v>
      </c>
      <c r="C164">
        <f>+'Paso 1 - Ingresos Fijos'!J39</f>
        <v>0</v>
      </c>
      <c r="D164">
        <f>+'Paso 1 - Ingresos Fijos'!K39</f>
        <v>0</v>
      </c>
      <c r="E164" t="str">
        <f t="shared" si="23"/>
        <v>Septiembre0</v>
      </c>
      <c r="F164" s="19">
        <f>+'Paso 1 - Ingresos Fijos'!L39</f>
        <v>0</v>
      </c>
      <c r="G164" t="s">
        <v>33</v>
      </c>
      <c r="H164">
        <f>+'Paso 2 - Gastos Fijos'!N39</f>
        <v>0</v>
      </c>
      <c r="I164">
        <f>+'Paso 2 - Gastos Fijos'!K39</f>
        <v>0</v>
      </c>
      <c r="J164" t="str">
        <f t="shared" si="24"/>
        <v>Septiembre0</v>
      </c>
      <c r="K164" s="8">
        <f>+'Paso 2 - Gastos Fijos'!L39</f>
        <v>0</v>
      </c>
      <c r="O164" t="s">
        <v>23</v>
      </c>
      <c r="P164" t="s">
        <v>32</v>
      </c>
      <c r="Q164">
        <v>11</v>
      </c>
      <c r="R164" t="str">
        <f t="shared" si="25"/>
        <v>Junio11</v>
      </c>
      <c r="S164" s="19">
        <f t="shared" si="21"/>
        <v>0</v>
      </c>
      <c r="T164" s="19">
        <f t="shared" si="22"/>
        <v>0</v>
      </c>
      <c r="U164" s="19">
        <f t="shared" si="26"/>
        <v>0</v>
      </c>
      <c r="V164" s="19">
        <f>+(1-VLOOKUP(O164,'Paso 3 - Análisis'!$O$11:$P$22,2,FALSE))*SUMIF(O:O,O164,U:U)/VLOOKUP(O164,'Paso 3 - Análisis'!P:Q,2,FALSE)</f>
        <v>0</v>
      </c>
      <c r="W164" s="19">
        <f>+VLOOKUP(O164,'Paso 3 - Análisis'!$O$11:$P$22,2,FALSE)*SUMIF(O:O,O164,U:U)/VLOOKUP(O164,'Paso 3 - Análisis'!P:Q,2,FALSE)</f>
        <v>0</v>
      </c>
      <c r="X164" s="19">
        <f t="shared" si="28"/>
        <v>0</v>
      </c>
      <c r="Y164" s="19">
        <f t="shared" si="27"/>
        <v>0</v>
      </c>
    </row>
    <row r="165" spans="1:25" x14ac:dyDescent="0.25">
      <c r="A165" t="s">
        <v>26</v>
      </c>
      <c r="B165" t="s">
        <v>32</v>
      </c>
      <c r="C165">
        <f>+'Paso 1 - Ingresos Fijos'!J40</f>
        <v>0</v>
      </c>
      <c r="D165">
        <f>+'Paso 1 - Ingresos Fijos'!K40</f>
        <v>0</v>
      </c>
      <c r="E165" t="str">
        <f t="shared" si="23"/>
        <v>Septiembre0</v>
      </c>
      <c r="F165" s="19">
        <f>+'Paso 1 - Ingresos Fijos'!L40</f>
        <v>0</v>
      </c>
      <c r="G165" t="s">
        <v>33</v>
      </c>
      <c r="H165">
        <f>+'Paso 2 - Gastos Fijos'!N40</f>
        <v>0</v>
      </c>
      <c r="I165">
        <f>+'Paso 2 - Gastos Fijos'!K40</f>
        <v>0</v>
      </c>
      <c r="J165" t="str">
        <f t="shared" si="24"/>
        <v>Septiembre0</v>
      </c>
      <c r="K165" s="8">
        <f>+'Paso 2 - Gastos Fijos'!L40</f>
        <v>0</v>
      </c>
      <c r="O165" t="s">
        <v>23</v>
      </c>
      <c r="P165" t="s">
        <v>32</v>
      </c>
      <c r="Q165">
        <v>12</v>
      </c>
      <c r="R165" t="str">
        <f t="shared" si="25"/>
        <v>Junio12</v>
      </c>
      <c r="S165" s="19">
        <f t="shared" si="21"/>
        <v>0</v>
      </c>
      <c r="T165" s="19">
        <f t="shared" si="22"/>
        <v>0</v>
      </c>
      <c r="U165" s="19">
        <f t="shared" si="26"/>
        <v>0</v>
      </c>
      <c r="V165" s="19">
        <f>+(1-VLOOKUP(O165,'Paso 3 - Análisis'!$O$11:$P$22,2,FALSE))*SUMIF(O:O,O165,U:U)/VLOOKUP(O165,'Paso 3 - Análisis'!P:Q,2,FALSE)</f>
        <v>0</v>
      </c>
      <c r="W165" s="19">
        <f>+VLOOKUP(O165,'Paso 3 - Análisis'!$O$11:$P$22,2,FALSE)*SUMIF(O:O,O165,U:U)/VLOOKUP(O165,'Paso 3 - Análisis'!P:Q,2,FALSE)</f>
        <v>0</v>
      </c>
      <c r="X165" s="19">
        <f t="shared" si="28"/>
        <v>0</v>
      </c>
      <c r="Y165" s="19">
        <f t="shared" si="27"/>
        <v>0</v>
      </c>
    </row>
    <row r="166" spans="1:25" x14ac:dyDescent="0.25">
      <c r="A166" t="s">
        <v>26</v>
      </c>
      <c r="B166" t="s">
        <v>32</v>
      </c>
      <c r="C166">
        <f>+'Paso 1 - Ingresos Fijos'!J41</f>
        <v>0</v>
      </c>
      <c r="D166">
        <f>+'Paso 1 - Ingresos Fijos'!K41</f>
        <v>0</v>
      </c>
      <c r="E166" t="str">
        <f t="shared" si="23"/>
        <v>Septiembre0</v>
      </c>
      <c r="F166" s="19">
        <f>+'Paso 1 - Ingresos Fijos'!L41</f>
        <v>0</v>
      </c>
      <c r="G166" t="s">
        <v>33</v>
      </c>
      <c r="H166">
        <f>+'Paso 2 - Gastos Fijos'!N41</f>
        <v>0</v>
      </c>
      <c r="I166">
        <f>+'Paso 2 - Gastos Fijos'!K41</f>
        <v>0</v>
      </c>
      <c r="J166" t="str">
        <f t="shared" si="24"/>
        <v>Septiembre0</v>
      </c>
      <c r="K166" s="8">
        <f>+'Paso 2 - Gastos Fijos'!L41</f>
        <v>0</v>
      </c>
      <c r="O166" t="s">
        <v>23</v>
      </c>
      <c r="P166" t="s">
        <v>32</v>
      </c>
      <c r="Q166">
        <v>13</v>
      </c>
      <c r="R166" t="str">
        <f t="shared" si="25"/>
        <v>Junio13</v>
      </c>
      <c r="S166" s="19">
        <f t="shared" si="21"/>
        <v>0</v>
      </c>
      <c r="T166" s="19">
        <f t="shared" si="22"/>
        <v>0</v>
      </c>
      <c r="U166" s="19">
        <f t="shared" si="26"/>
        <v>0</v>
      </c>
      <c r="V166" s="19">
        <f>+(1-VLOOKUP(O166,'Paso 3 - Análisis'!$O$11:$P$22,2,FALSE))*SUMIF(O:O,O166,U:U)/VLOOKUP(O166,'Paso 3 - Análisis'!P:Q,2,FALSE)</f>
        <v>0</v>
      </c>
      <c r="W166" s="19">
        <f>+VLOOKUP(O166,'Paso 3 - Análisis'!$O$11:$P$22,2,FALSE)*SUMIF(O:O,O166,U:U)/VLOOKUP(O166,'Paso 3 - Análisis'!P:Q,2,FALSE)</f>
        <v>0</v>
      </c>
      <c r="X166" s="19">
        <f t="shared" si="28"/>
        <v>0</v>
      </c>
      <c r="Y166" s="19">
        <f t="shared" si="27"/>
        <v>0</v>
      </c>
    </row>
    <row r="167" spans="1:25" x14ac:dyDescent="0.25">
      <c r="A167" t="s">
        <v>26</v>
      </c>
      <c r="B167" t="s">
        <v>32</v>
      </c>
      <c r="C167">
        <f>+'Paso 1 - Ingresos Fijos'!J42</f>
        <v>0</v>
      </c>
      <c r="D167">
        <f>+'Paso 1 - Ingresos Fijos'!K42</f>
        <v>0</v>
      </c>
      <c r="E167" t="str">
        <f t="shared" si="23"/>
        <v>Septiembre0</v>
      </c>
      <c r="F167" s="19">
        <f>+'Paso 1 - Ingresos Fijos'!L42</f>
        <v>0</v>
      </c>
      <c r="G167" t="s">
        <v>33</v>
      </c>
      <c r="H167">
        <f>+'Paso 2 - Gastos Fijos'!N42</f>
        <v>0</v>
      </c>
      <c r="I167">
        <f>+'Paso 2 - Gastos Fijos'!K42</f>
        <v>0</v>
      </c>
      <c r="J167" t="str">
        <f t="shared" si="24"/>
        <v>Septiembre0</v>
      </c>
      <c r="K167" s="8">
        <f>+'Paso 2 - Gastos Fijos'!L42</f>
        <v>0</v>
      </c>
      <c r="O167" t="s">
        <v>23</v>
      </c>
      <c r="P167" t="s">
        <v>32</v>
      </c>
      <c r="Q167">
        <v>14</v>
      </c>
      <c r="R167" t="str">
        <f t="shared" si="25"/>
        <v>Junio14</v>
      </c>
      <c r="S167" s="19">
        <f t="shared" si="21"/>
        <v>0</v>
      </c>
      <c r="T167" s="19">
        <f t="shared" si="22"/>
        <v>0</v>
      </c>
      <c r="U167" s="19">
        <f t="shared" si="26"/>
        <v>0</v>
      </c>
      <c r="V167" s="19">
        <f>+(1-VLOOKUP(O167,'Paso 3 - Análisis'!$O$11:$P$22,2,FALSE))*SUMIF(O:O,O167,U:U)/VLOOKUP(O167,'Paso 3 - Análisis'!P:Q,2,FALSE)</f>
        <v>0</v>
      </c>
      <c r="W167" s="19">
        <f>+VLOOKUP(O167,'Paso 3 - Análisis'!$O$11:$P$22,2,FALSE)*SUMIF(O:O,O167,U:U)/VLOOKUP(O167,'Paso 3 - Análisis'!P:Q,2,FALSE)</f>
        <v>0</v>
      </c>
      <c r="X167" s="19">
        <f t="shared" si="28"/>
        <v>0</v>
      </c>
      <c r="Y167" s="19">
        <f t="shared" si="27"/>
        <v>0</v>
      </c>
    </row>
    <row r="168" spans="1:25" x14ac:dyDescent="0.25">
      <c r="A168" t="s">
        <v>26</v>
      </c>
      <c r="B168" t="s">
        <v>32</v>
      </c>
      <c r="C168">
        <f>+'Paso 1 - Ingresos Fijos'!J43</f>
        <v>0</v>
      </c>
      <c r="D168">
        <f>+'Paso 1 - Ingresos Fijos'!K43</f>
        <v>0</v>
      </c>
      <c r="E168" t="str">
        <f t="shared" si="23"/>
        <v>Septiembre0</v>
      </c>
      <c r="F168" s="19">
        <f>+'Paso 1 - Ingresos Fijos'!L43</f>
        <v>0</v>
      </c>
      <c r="G168" t="s">
        <v>33</v>
      </c>
      <c r="H168">
        <f>+'Paso 2 - Gastos Fijos'!N43</f>
        <v>0</v>
      </c>
      <c r="I168">
        <f>+'Paso 2 - Gastos Fijos'!K43</f>
        <v>0</v>
      </c>
      <c r="J168" t="str">
        <f t="shared" si="24"/>
        <v>Septiembre0</v>
      </c>
      <c r="K168" s="8">
        <f>+'Paso 2 - Gastos Fijos'!L43</f>
        <v>0</v>
      </c>
      <c r="O168" t="s">
        <v>23</v>
      </c>
      <c r="P168" t="s">
        <v>32</v>
      </c>
      <c r="Q168">
        <v>15</v>
      </c>
      <c r="R168" t="str">
        <f t="shared" si="25"/>
        <v>Junio15</v>
      </c>
      <c r="S168" s="19">
        <f t="shared" si="21"/>
        <v>0</v>
      </c>
      <c r="T168" s="19">
        <f t="shared" si="22"/>
        <v>0</v>
      </c>
      <c r="U168" s="19">
        <f t="shared" si="26"/>
        <v>0</v>
      </c>
      <c r="V168" s="19">
        <f>+(1-VLOOKUP(O168,'Paso 3 - Análisis'!$O$11:$P$22,2,FALSE))*SUMIF(O:O,O168,U:U)/VLOOKUP(O168,'Paso 3 - Análisis'!P:Q,2,FALSE)</f>
        <v>0</v>
      </c>
      <c r="W168" s="19">
        <f>+VLOOKUP(O168,'Paso 3 - Análisis'!$O$11:$P$22,2,FALSE)*SUMIF(O:O,O168,U:U)/VLOOKUP(O168,'Paso 3 - Análisis'!P:Q,2,FALSE)</f>
        <v>0</v>
      </c>
      <c r="X168" s="19">
        <f t="shared" si="28"/>
        <v>0</v>
      </c>
      <c r="Y168" s="19">
        <f t="shared" si="27"/>
        <v>0</v>
      </c>
    </row>
    <row r="169" spans="1:25" x14ac:dyDescent="0.25">
      <c r="A169" t="s">
        <v>26</v>
      </c>
      <c r="B169" t="s">
        <v>32</v>
      </c>
      <c r="C169">
        <f>+'Paso 1 - Ingresos Fijos'!J44</f>
        <v>0</v>
      </c>
      <c r="D169">
        <f>+'Paso 1 - Ingresos Fijos'!K44</f>
        <v>0</v>
      </c>
      <c r="E169" t="str">
        <f t="shared" si="23"/>
        <v>Septiembre0</v>
      </c>
      <c r="F169" s="19">
        <f>+'Paso 1 - Ingresos Fijos'!L44</f>
        <v>0</v>
      </c>
      <c r="G169" t="s">
        <v>33</v>
      </c>
      <c r="H169">
        <f>+'Paso 2 - Gastos Fijos'!N44</f>
        <v>0</v>
      </c>
      <c r="I169">
        <f>+'Paso 2 - Gastos Fijos'!K44</f>
        <v>0</v>
      </c>
      <c r="J169" t="str">
        <f t="shared" si="24"/>
        <v>Septiembre0</v>
      </c>
      <c r="K169" s="8">
        <f>+'Paso 2 - Gastos Fijos'!L44</f>
        <v>0</v>
      </c>
      <c r="O169" t="s">
        <v>23</v>
      </c>
      <c r="P169" t="s">
        <v>32</v>
      </c>
      <c r="Q169">
        <v>16</v>
      </c>
      <c r="R169" t="str">
        <f t="shared" si="25"/>
        <v>Junio16</v>
      </c>
      <c r="S169" s="19">
        <f t="shared" si="21"/>
        <v>0</v>
      </c>
      <c r="T169" s="19">
        <f t="shared" si="22"/>
        <v>0</v>
      </c>
      <c r="U169" s="19">
        <f t="shared" si="26"/>
        <v>0</v>
      </c>
      <c r="V169" s="19">
        <f>+(1-VLOOKUP(O169,'Paso 3 - Análisis'!$O$11:$P$22,2,FALSE))*SUMIF(O:O,O169,U:U)/VLOOKUP(O169,'Paso 3 - Análisis'!P:Q,2,FALSE)</f>
        <v>0</v>
      </c>
      <c r="W169" s="19">
        <f>+VLOOKUP(O169,'Paso 3 - Análisis'!$O$11:$P$22,2,FALSE)*SUMIF(O:O,O169,U:U)/VLOOKUP(O169,'Paso 3 - Análisis'!P:Q,2,FALSE)</f>
        <v>0</v>
      </c>
      <c r="X169" s="19">
        <f t="shared" si="28"/>
        <v>0</v>
      </c>
      <c r="Y169" s="19">
        <f t="shared" si="27"/>
        <v>0</v>
      </c>
    </row>
    <row r="170" spans="1:25" x14ac:dyDescent="0.25">
      <c r="A170" t="s">
        <v>26</v>
      </c>
      <c r="B170" t="s">
        <v>32</v>
      </c>
      <c r="C170">
        <f>+'Paso 1 - Ingresos Fijos'!J45</f>
        <v>0</v>
      </c>
      <c r="D170">
        <f>+'Paso 1 - Ingresos Fijos'!K45</f>
        <v>0</v>
      </c>
      <c r="E170" t="str">
        <f t="shared" si="23"/>
        <v>Septiembre0</v>
      </c>
      <c r="F170" s="19">
        <f>+'Paso 1 - Ingresos Fijos'!L45</f>
        <v>0</v>
      </c>
      <c r="G170" t="s">
        <v>33</v>
      </c>
      <c r="H170">
        <f>+'Paso 2 - Gastos Fijos'!N45</f>
        <v>0</v>
      </c>
      <c r="I170">
        <f>+'Paso 2 - Gastos Fijos'!K45</f>
        <v>0</v>
      </c>
      <c r="J170" t="str">
        <f t="shared" si="24"/>
        <v>Septiembre0</v>
      </c>
      <c r="K170" s="8">
        <f>+'Paso 2 - Gastos Fijos'!L45</f>
        <v>0</v>
      </c>
      <c r="O170" t="s">
        <v>23</v>
      </c>
      <c r="P170" t="s">
        <v>32</v>
      </c>
      <c r="Q170">
        <v>17</v>
      </c>
      <c r="R170" t="str">
        <f t="shared" si="25"/>
        <v>Junio17</v>
      </c>
      <c r="S170" s="19">
        <f t="shared" si="21"/>
        <v>0</v>
      </c>
      <c r="T170" s="19">
        <f t="shared" si="22"/>
        <v>0</v>
      </c>
      <c r="U170" s="19">
        <f t="shared" si="26"/>
        <v>0</v>
      </c>
      <c r="V170" s="19">
        <f>+(1-VLOOKUP(O170,'Paso 3 - Análisis'!$O$11:$P$22,2,FALSE))*SUMIF(O:O,O170,U:U)/VLOOKUP(O170,'Paso 3 - Análisis'!P:Q,2,FALSE)</f>
        <v>0</v>
      </c>
      <c r="W170" s="19">
        <f>+VLOOKUP(O170,'Paso 3 - Análisis'!$O$11:$P$22,2,FALSE)*SUMIF(O:O,O170,U:U)/VLOOKUP(O170,'Paso 3 - Análisis'!P:Q,2,FALSE)</f>
        <v>0</v>
      </c>
      <c r="X170" s="19">
        <f t="shared" si="28"/>
        <v>0</v>
      </c>
      <c r="Y170" s="19">
        <f t="shared" si="27"/>
        <v>0</v>
      </c>
    </row>
    <row r="171" spans="1:25" x14ac:dyDescent="0.25">
      <c r="A171" t="s">
        <v>26</v>
      </c>
      <c r="B171" t="s">
        <v>32</v>
      </c>
      <c r="C171">
        <f>+'Paso 1 - Ingresos Fijos'!J46</f>
        <v>0</v>
      </c>
      <c r="D171">
        <f>+'Paso 1 - Ingresos Fijos'!K46</f>
        <v>0</v>
      </c>
      <c r="E171" t="str">
        <f t="shared" si="23"/>
        <v>Septiembre0</v>
      </c>
      <c r="F171" s="19">
        <f>+'Paso 1 - Ingresos Fijos'!L46</f>
        <v>0</v>
      </c>
      <c r="G171" t="s">
        <v>33</v>
      </c>
      <c r="H171">
        <f>+'Paso 2 - Gastos Fijos'!N46</f>
        <v>0</v>
      </c>
      <c r="I171">
        <f>+'Paso 2 - Gastos Fijos'!K46</f>
        <v>0</v>
      </c>
      <c r="J171" t="str">
        <f t="shared" si="24"/>
        <v>Septiembre0</v>
      </c>
      <c r="K171" s="8">
        <f>+'Paso 2 - Gastos Fijos'!L46</f>
        <v>0</v>
      </c>
      <c r="O171" t="s">
        <v>23</v>
      </c>
      <c r="P171" t="s">
        <v>32</v>
      </c>
      <c r="Q171">
        <v>18</v>
      </c>
      <c r="R171" t="str">
        <f t="shared" si="25"/>
        <v>Junio18</v>
      </c>
      <c r="S171" s="19">
        <f t="shared" si="21"/>
        <v>0</v>
      </c>
      <c r="T171" s="19">
        <f t="shared" si="22"/>
        <v>0</v>
      </c>
      <c r="U171" s="19">
        <f t="shared" si="26"/>
        <v>0</v>
      </c>
      <c r="V171" s="19">
        <f>+(1-VLOOKUP(O171,'Paso 3 - Análisis'!$O$11:$P$22,2,FALSE))*SUMIF(O:O,O171,U:U)/VLOOKUP(O171,'Paso 3 - Análisis'!P:Q,2,FALSE)</f>
        <v>0</v>
      </c>
      <c r="W171" s="19">
        <f>+VLOOKUP(O171,'Paso 3 - Análisis'!$O$11:$P$22,2,FALSE)*SUMIF(O:O,O171,U:U)/VLOOKUP(O171,'Paso 3 - Análisis'!P:Q,2,FALSE)</f>
        <v>0</v>
      </c>
      <c r="X171" s="19">
        <f t="shared" si="28"/>
        <v>0</v>
      </c>
      <c r="Y171" s="19">
        <f t="shared" si="27"/>
        <v>0</v>
      </c>
    </row>
    <row r="172" spans="1:25" x14ac:dyDescent="0.25">
      <c r="A172" t="s">
        <v>26</v>
      </c>
      <c r="B172" t="s">
        <v>32</v>
      </c>
      <c r="C172">
        <f>+'Paso 1 - Ingresos Fijos'!J47</f>
        <v>0</v>
      </c>
      <c r="D172">
        <f>+'Paso 1 - Ingresos Fijos'!K47</f>
        <v>0</v>
      </c>
      <c r="E172" t="str">
        <f t="shared" si="23"/>
        <v>Septiembre0</v>
      </c>
      <c r="F172" s="19">
        <f>+'Paso 1 - Ingresos Fijos'!L47</f>
        <v>0</v>
      </c>
      <c r="G172" t="s">
        <v>33</v>
      </c>
      <c r="H172">
        <f>+'Paso 2 - Gastos Fijos'!N47</f>
        <v>0</v>
      </c>
      <c r="I172">
        <f>+'Paso 2 - Gastos Fijos'!K47</f>
        <v>0</v>
      </c>
      <c r="J172" t="str">
        <f t="shared" si="24"/>
        <v>Septiembre0</v>
      </c>
      <c r="K172" s="8">
        <f>+'Paso 2 - Gastos Fijos'!L47</f>
        <v>0</v>
      </c>
      <c r="O172" t="s">
        <v>23</v>
      </c>
      <c r="P172" t="s">
        <v>32</v>
      </c>
      <c r="Q172">
        <v>19</v>
      </c>
      <c r="R172" t="str">
        <f t="shared" si="25"/>
        <v>Junio19</v>
      </c>
      <c r="S172" s="19">
        <f t="shared" si="21"/>
        <v>0</v>
      </c>
      <c r="T172" s="19">
        <f t="shared" si="22"/>
        <v>0</v>
      </c>
      <c r="U172" s="19">
        <f t="shared" si="26"/>
        <v>0</v>
      </c>
      <c r="V172" s="19">
        <f>+(1-VLOOKUP(O172,'Paso 3 - Análisis'!$O$11:$P$22,2,FALSE))*SUMIF(O:O,O172,U:U)/VLOOKUP(O172,'Paso 3 - Análisis'!P:Q,2,FALSE)</f>
        <v>0</v>
      </c>
      <c r="W172" s="19">
        <f>+VLOOKUP(O172,'Paso 3 - Análisis'!$O$11:$P$22,2,FALSE)*SUMIF(O:O,O172,U:U)/VLOOKUP(O172,'Paso 3 - Análisis'!P:Q,2,FALSE)</f>
        <v>0</v>
      </c>
      <c r="X172" s="19">
        <f t="shared" si="28"/>
        <v>0</v>
      </c>
      <c r="Y172" s="19">
        <f t="shared" si="27"/>
        <v>0</v>
      </c>
    </row>
    <row r="173" spans="1:25" x14ac:dyDescent="0.25">
      <c r="A173" t="s">
        <v>26</v>
      </c>
      <c r="B173" t="s">
        <v>32</v>
      </c>
      <c r="C173">
        <f>+'Paso 1 - Ingresos Fijos'!J48</f>
        <v>0</v>
      </c>
      <c r="D173">
        <f>+'Paso 1 - Ingresos Fijos'!K48</f>
        <v>0</v>
      </c>
      <c r="E173" t="str">
        <f t="shared" si="23"/>
        <v>Septiembre0</v>
      </c>
      <c r="F173" s="19">
        <f>+'Paso 1 - Ingresos Fijos'!L48</f>
        <v>0</v>
      </c>
      <c r="G173" t="s">
        <v>33</v>
      </c>
      <c r="H173">
        <f>+'Paso 2 - Gastos Fijos'!N48</f>
        <v>0</v>
      </c>
      <c r="I173">
        <f>+'Paso 2 - Gastos Fijos'!K48</f>
        <v>0</v>
      </c>
      <c r="J173" t="str">
        <f t="shared" si="24"/>
        <v>Septiembre0</v>
      </c>
      <c r="K173" s="8">
        <f>+'Paso 2 - Gastos Fijos'!L48</f>
        <v>0</v>
      </c>
      <c r="O173" t="s">
        <v>23</v>
      </c>
      <c r="P173" t="s">
        <v>32</v>
      </c>
      <c r="Q173">
        <v>20</v>
      </c>
      <c r="R173" t="str">
        <f t="shared" si="25"/>
        <v>Junio20</v>
      </c>
      <c r="S173" s="19">
        <f t="shared" si="21"/>
        <v>0</v>
      </c>
      <c r="T173" s="19">
        <f t="shared" si="22"/>
        <v>0</v>
      </c>
      <c r="U173" s="19">
        <f t="shared" si="26"/>
        <v>0</v>
      </c>
      <c r="V173" s="19">
        <f>+(1-VLOOKUP(O173,'Paso 3 - Análisis'!$O$11:$P$22,2,FALSE))*SUMIF(O:O,O173,U:U)/VLOOKUP(O173,'Paso 3 - Análisis'!P:Q,2,FALSE)</f>
        <v>0</v>
      </c>
      <c r="W173" s="19">
        <f>+VLOOKUP(O173,'Paso 3 - Análisis'!$O$11:$P$22,2,FALSE)*SUMIF(O:O,O173,U:U)/VLOOKUP(O173,'Paso 3 - Análisis'!P:Q,2,FALSE)</f>
        <v>0</v>
      </c>
      <c r="X173" s="19">
        <f t="shared" si="28"/>
        <v>0</v>
      </c>
      <c r="Y173" s="19">
        <f t="shared" si="27"/>
        <v>0</v>
      </c>
    </row>
    <row r="174" spans="1:25" x14ac:dyDescent="0.25">
      <c r="A174" t="s">
        <v>26</v>
      </c>
      <c r="B174" t="s">
        <v>32</v>
      </c>
      <c r="C174">
        <f>+'Paso 1 - Ingresos Fijos'!J49</f>
        <v>0</v>
      </c>
      <c r="D174">
        <f>+'Paso 1 - Ingresos Fijos'!K49</f>
        <v>0</v>
      </c>
      <c r="E174" t="str">
        <f t="shared" si="23"/>
        <v>Septiembre0</v>
      </c>
      <c r="F174" s="19">
        <f>+'Paso 1 - Ingresos Fijos'!L49</f>
        <v>0</v>
      </c>
      <c r="G174" t="s">
        <v>33</v>
      </c>
      <c r="H174">
        <f>+'Paso 2 - Gastos Fijos'!N49</f>
        <v>0</v>
      </c>
      <c r="I174">
        <f>+'Paso 2 - Gastos Fijos'!K49</f>
        <v>0</v>
      </c>
      <c r="J174" t="str">
        <f t="shared" si="24"/>
        <v>Septiembre0</v>
      </c>
      <c r="K174" s="8">
        <f>+'Paso 2 - Gastos Fijos'!L49</f>
        <v>0</v>
      </c>
      <c r="O174" t="s">
        <v>23</v>
      </c>
      <c r="P174" t="s">
        <v>32</v>
      </c>
      <c r="Q174">
        <v>21</v>
      </c>
      <c r="R174" t="str">
        <f t="shared" si="25"/>
        <v>Junio21</v>
      </c>
      <c r="S174" s="19">
        <f t="shared" si="21"/>
        <v>0</v>
      </c>
      <c r="T174" s="19">
        <f t="shared" si="22"/>
        <v>0</v>
      </c>
      <c r="U174" s="19">
        <f t="shared" si="26"/>
        <v>0</v>
      </c>
      <c r="V174" s="19">
        <f>+(1-VLOOKUP(O174,'Paso 3 - Análisis'!$O$11:$P$22,2,FALSE))*SUMIF(O:O,O174,U:U)/VLOOKUP(O174,'Paso 3 - Análisis'!P:Q,2,FALSE)</f>
        <v>0</v>
      </c>
      <c r="W174" s="19">
        <f>+VLOOKUP(O174,'Paso 3 - Análisis'!$O$11:$P$22,2,FALSE)*SUMIF(O:O,O174,U:U)/VLOOKUP(O174,'Paso 3 - Análisis'!P:Q,2,FALSE)</f>
        <v>0</v>
      </c>
      <c r="X174" s="19">
        <f t="shared" si="28"/>
        <v>0</v>
      </c>
      <c r="Y174" s="19">
        <f t="shared" si="27"/>
        <v>0</v>
      </c>
    </row>
    <row r="175" spans="1:25" x14ac:dyDescent="0.25">
      <c r="A175" t="s">
        <v>26</v>
      </c>
      <c r="B175" t="s">
        <v>32</v>
      </c>
      <c r="C175">
        <f>+'Paso 1 - Ingresos Fijos'!J50</f>
        <v>0</v>
      </c>
      <c r="D175">
        <f>+'Paso 1 - Ingresos Fijos'!K50</f>
        <v>0</v>
      </c>
      <c r="E175" t="str">
        <f t="shared" si="23"/>
        <v>Septiembre0</v>
      </c>
      <c r="F175" s="19">
        <f>+'Paso 1 - Ingresos Fijos'!L50</f>
        <v>0</v>
      </c>
      <c r="G175" t="s">
        <v>33</v>
      </c>
      <c r="H175">
        <f>+'Paso 2 - Gastos Fijos'!N50</f>
        <v>0</v>
      </c>
      <c r="I175">
        <f>+'Paso 2 - Gastos Fijos'!K50</f>
        <v>0</v>
      </c>
      <c r="J175" t="str">
        <f t="shared" si="24"/>
        <v>Septiembre0</v>
      </c>
      <c r="K175" s="8">
        <f>+'Paso 2 - Gastos Fijos'!L50</f>
        <v>0</v>
      </c>
      <c r="O175" t="s">
        <v>23</v>
      </c>
      <c r="P175" t="s">
        <v>32</v>
      </c>
      <c r="Q175">
        <v>22</v>
      </c>
      <c r="R175" t="str">
        <f t="shared" si="25"/>
        <v>Junio22</v>
      </c>
      <c r="S175" s="19">
        <f t="shared" si="21"/>
        <v>0</v>
      </c>
      <c r="T175" s="19">
        <f t="shared" si="22"/>
        <v>0</v>
      </c>
      <c r="U175" s="19">
        <f t="shared" si="26"/>
        <v>0</v>
      </c>
      <c r="V175" s="19">
        <f>+(1-VLOOKUP(O175,'Paso 3 - Análisis'!$O$11:$P$22,2,FALSE))*SUMIF(O:O,O175,U:U)/VLOOKUP(O175,'Paso 3 - Análisis'!P:Q,2,FALSE)</f>
        <v>0</v>
      </c>
      <c r="W175" s="19">
        <f>+VLOOKUP(O175,'Paso 3 - Análisis'!$O$11:$P$22,2,FALSE)*SUMIF(O:O,O175,U:U)/VLOOKUP(O175,'Paso 3 - Análisis'!P:Q,2,FALSE)</f>
        <v>0</v>
      </c>
      <c r="X175" s="19">
        <f t="shared" si="28"/>
        <v>0</v>
      </c>
      <c r="Y175" s="19">
        <f t="shared" si="27"/>
        <v>0</v>
      </c>
    </row>
    <row r="176" spans="1:25" x14ac:dyDescent="0.25">
      <c r="A176" t="s">
        <v>26</v>
      </c>
      <c r="B176" t="s">
        <v>32</v>
      </c>
      <c r="C176">
        <f>+'Paso 1 - Ingresos Fijos'!J51</f>
        <v>0</v>
      </c>
      <c r="D176">
        <f>+'Paso 1 - Ingresos Fijos'!K51</f>
        <v>0</v>
      </c>
      <c r="E176" t="str">
        <f t="shared" si="23"/>
        <v>Septiembre0</v>
      </c>
      <c r="F176" s="19">
        <f>+'Paso 1 - Ingresos Fijos'!L51</f>
        <v>0</v>
      </c>
      <c r="G176" t="s">
        <v>33</v>
      </c>
      <c r="H176">
        <f>+'Paso 2 - Gastos Fijos'!N51</f>
        <v>0</v>
      </c>
      <c r="I176">
        <f>+'Paso 2 - Gastos Fijos'!K51</f>
        <v>0</v>
      </c>
      <c r="J176" t="str">
        <f t="shared" si="24"/>
        <v>Septiembre0</v>
      </c>
      <c r="K176" s="8">
        <f>+'Paso 2 - Gastos Fijos'!L51</f>
        <v>0</v>
      </c>
      <c r="O176" t="s">
        <v>23</v>
      </c>
      <c r="P176" t="s">
        <v>32</v>
      </c>
      <c r="Q176">
        <v>23</v>
      </c>
      <c r="R176" t="str">
        <f t="shared" si="25"/>
        <v>Junio23</v>
      </c>
      <c r="S176" s="19">
        <f t="shared" si="21"/>
        <v>0</v>
      </c>
      <c r="T176" s="19">
        <f t="shared" si="22"/>
        <v>0</v>
      </c>
      <c r="U176" s="19">
        <f t="shared" si="26"/>
        <v>0</v>
      </c>
      <c r="V176" s="19">
        <f>+(1-VLOOKUP(O176,'Paso 3 - Análisis'!$O$11:$P$22,2,FALSE))*SUMIF(O:O,O176,U:U)/VLOOKUP(O176,'Paso 3 - Análisis'!P:Q,2,FALSE)</f>
        <v>0</v>
      </c>
      <c r="W176" s="19">
        <f>+VLOOKUP(O176,'Paso 3 - Análisis'!$O$11:$P$22,2,FALSE)*SUMIF(O:O,O176,U:U)/VLOOKUP(O176,'Paso 3 - Análisis'!P:Q,2,FALSE)</f>
        <v>0</v>
      </c>
      <c r="X176" s="19">
        <f t="shared" si="28"/>
        <v>0</v>
      </c>
      <c r="Y176" s="19">
        <f t="shared" si="27"/>
        <v>0</v>
      </c>
    </row>
    <row r="177" spans="1:25" x14ac:dyDescent="0.25">
      <c r="A177" t="s">
        <v>26</v>
      </c>
      <c r="B177" t="s">
        <v>32</v>
      </c>
      <c r="C177">
        <f>+'Paso 1 - Ingresos Fijos'!J52</f>
        <v>0</v>
      </c>
      <c r="D177">
        <f>+'Paso 1 - Ingresos Fijos'!K52</f>
        <v>0</v>
      </c>
      <c r="E177" t="str">
        <f t="shared" si="23"/>
        <v>Septiembre0</v>
      </c>
      <c r="F177" s="19">
        <f>+'Paso 1 - Ingresos Fijos'!L52</f>
        <v>0</v>
      </c>
      <c r="G177" t="s">
        <v>33</v>
      </c>
      <c r="H177">
        <f>+'Paso 2 - Gastos Fijos'!N52</f>
        <v>0</v>
      </c>
      <c r="I177">
        <f>+'Paso 2 - Gastos Fijos'!K52</f>
        <v>0</v>
      </c>
      <c r="J177" t="str">
        <f t="shared" si="24"/>
        <v>Septiembre0</v>
      </c>
      <c r="K177" s="8">
        <f>+'Paso 2 - Gastos Fijos'!L52</f>
        <v>0</v>
      </c>
      <c r="O177" t="s">
        <v>23</v>
      </c>
      <c r="P177" t="s">
        <v>32</v>
      </c>
      <c r="Q177">
        <v>24</v>
      </c>
      <c r="R177" t="str">
        <f t="shared" si="25"/>
        <v>Junio24</v>
      </c>
      <c r="S177" s="19">
        <f t="shared" si="21"/>
        <v>0</v>
      </c>
      <c r="T177" s="19">
        <f t="shared" si="22"/>
        <v>0</v>
      </c>
      <c r="U177" s="19">
        <f t="shared" si="26"/>
        <v>0</v>
      </c>
      <c r="V177" s="19">
        <f>+(1-VLOOKUP(O177,'Paso 3 - Análisis'!$O$11:$P$22,2,FALSE))*SUMIF(O:O,O177,U:U)/VLOOKUP(O177,'Paso 3 - Análisis'!P:Q,2,FALSE)</f>
        <v>0</v>
      </c>
      <c r="W177" s="19">
        <f>+VLOOKUP(O177,'Paso 3 - Análisis'!$O$11:$P$22,2,FALSE)*SUMIF(O:O,O177,U:U)/VLOOKUP(O177,'Paso 3 - Análisis'!P:Q,2,FALSE)</f>
        <v>0</v>
      </c>
      <c r="X177" s="19">
        <f t="shared" si="28"/>
        <v>0</v>
      </c>
      <c r="Y177" s="19">
        <f t="shared" si="27"/>
        <v>0</v>
      </c>
    </row>
    <row r="178" spans="1:25" x14ac:dyDescent="0.25">
      <c r="A178" t="s">
        <v>26</v>
      </c>
      <c r="B178" t="s">
        <v>32</v>
      </c>
      <c r="C178">
        <f>+'Paso 1 - Ingresos Fijos'!J53</f>
        <v>0</v>
      </c>
      <c r="D178">
        <f>+'Paso 1 - Ingresos Fijos'!K53</f>
        <v>0</v>
      </c>
      <c r="E178" t="str">
        <f t="shared" si="23"/>
        <v>Septiembre0</v>
      </c>
      <c r="F178" s="19">
        <f>+'Paso 1 - Ingresos Fijos'!L53</f>
        <v>0</v>
      </c>
      <c r="G178" t="s">
        <v>33</v>
      </c>
      <c r="H178">
        <f>+'Paso 2 - Gastos Fijos'!N53</f>
        <v>0</v>
      </c>
      <c r="I178">
        <f>+'Paso 2 - Gastos Fijos'!K53</f>
        <v>0</v>
      </c>
      <c r="J178" t="str">
        <f t="shared" si="24"/>
        <v>Septiembre0</v>
      </c>
      <c r="K178" s="8">
        <f>+'Paso 2 - Gastos Fijos'!L53</f>
        <v>0</v>
      </c>
      <c r="O178" t="s">
        <v>23</v>
      </c>
      <c r="P178" t="s">
        <v>32</v>
      </c>
      <c r="Q178">
        <v>25</v>
      </c>
      <c r="R178" t="str">
        <f t="shared" si="25"/>
        <v>Junio25</v>
      </c>
      <c r="S178" s="19">
        <f t="shared" si="21"/>
        <v>0</v>
      </c>
      <c r="T178" s="19">
        <f t="shared" si="22"/>
        <v>0</v>
      </c>
      <c r="U178" s="19">
        <f t="shared" si="26"/>
        <v>0</v>
      </c>
      <c r="V178" s="19">
        <f>+(1-VLOOKUP(O178,'Paso 3 - Análisis'!$O$11:$P$22,2,FALSE))*SUMIF(O:O,O178,U:U)/VLOOKUP(O178,'Paso 3 - Análisis'!P:Q,2,FALSE)</f>
        <v>0</v>
      </c>
      <c r="W178" s="19">
        <f>+VLOOKUP(O178,'Paso 3 - Análisis'!$O$11:$P$22,2,FALSE)*SUMIF(O:O,O178,U:U)/VLOOKUP(O178,'Paso 3 - Análisis'!P:Q,2,FALSE)</f>
        <v>0</v>
      </c>
      <c r="X178" s="19">
        <f t="shared" si="28"/>
        <v>0</v>
      </c>
      <c r="Y178" s="19">
        <f t="shared" si="27"/>
        <v>0</v>
      </c>
    </row>
    <row r="179" spans="1:25" x14ac:dyDescent="0.25">
      <c r="A179" t="s">
        <v>26</v>
      </c>
      <c r="B179" t="s">
        <v>32</v>
      </c>
      <c r="C179">
        <f>+'Paso 1 - Ingresos Fijos'!J54</f>
        <v>0</v>
      </c>
      <c r="D179">
        <f>+'Paso 1 - Ingresos Fijos'!K54</f>
        <v>0</v>
      </c>
      <c r="E179" t="str">
        <f t="shared" si="23"/>
        <v>Septiembre0</v>
      </c>
      <c r="F179" s="19">
        <f>+'Paso 1 - Ingresos Fijos'!L54</f>
        <v>0</v>
      </c>
      <c r="G179" t="s">
        <v>33</v>
      </c>
      <c r="H179">
        <f>+'Paso 2 - Gastos Fijos'!N54</f>
        <v>0</v>
      </c>
      <c r="I179">
        <f>+'Paso 2 - Gastos Fijos'!K54</f>
        <v>0</v>
      </c>
      <c r="J179" t="str">
        <f t="shared" si="24"/>
        <v>Septiembre0</v>
      </c>
      <c r="K179" s="8">
        <f>+'Paso 2 - Gastos Fijos'!L54</f>
        <v>0</v>
      </c>
      <c r="O179" t="s">
        <v>23</v>
      </c>
      <c r="P179" t="s">
        <v>32</v>
      </c>
      <c r="Q179">
        <v>26</v>
      </c>
      <c r="R179" t="str">
        <f t="shared" si="25"/>
        <v>Junio26</v>
      </c>
      <c r="S179" s="19">
        <f t="shared" si="21"/>
        <v>0</v>
      </c>
      <c r="T179" s="19">
        <f t="shared" si="22"/>
        <v>0</v>
      </c>
      <c r="U179" s="19">
        <f t="shared" si="26"/>
        <v>0</v>
      </c>
      <c r="V179" s="19">
        <f>+(1-VLOOKUP(O179,'Paso 3 - Análisis'!$O$11:$P$22,2,FALSE))*SUMIF(O:O,O179,U:U)/VLOOKUP(O179,'Paso 3 - Análisis'!P:Q,2,FALSE)</f>
        <v>0</v>
      </c>
      <c r="W179" s="19">
        <f>+VLOOKUP(O179,'Paso 3 - Análisis'!$O$11:$P$22,2,FALSE)*SUMIF(O:O,O179,U:U)/VLOOKUP(O179,'Paso 3 - Análisis'!P:Q,2,FALSE)</f>
        <v>0</v>
      </c>
      <c r="X179" s="19">
        <f t="shared" si="28"/>
        <v>0</v>
      </c>
      <c r="Y179" s="19">
        <f t="shared" si="27"/>
        <v>0</v>
      </c>
    </row>
    <row r="180" spans="1:25" x14ac:dyDescent="0.25">
      <c r="A180" t="s">
        <v>26</v>
      </c>
      <c r="B180" t="s">
        <v>32</v>
      </c>
      <c r="C180">
        <f>+'Paso 1 - Ingresos Fijos'!J55</f>
        <v>0</v>
      </c>
      <c r="D180">
        <f>+'Paso 1 - Ingresos Fijos'!K55</f>
        <v>0</v>
      </c>
      <c r="E180" t="str">
        <f t="shared" si="23"/>
        <v>Septiembre0</v>
      </c>
      <c r="F180" s="19">
        <f>+'Paso 1 - Ingresos Fijos'!L55</f>
        <v>0</v>
      </c>
      <c r="G180" t="s">
        <v>33</v>
      </c>
      <c r="H180">
        <f>+'Paso 2 - Gastos Fijos'!N55</f>
        <v>0</v>
      </c>
      <c r="I180">
        <f>+'Paso 2 - Gastos Fijos'!K55</f>
        <v>0</v>
      </c>
      <c r="J180" t="str">
        <f t="shared" si="24"/>
        <v>Septiembre0</v>
      </c>
      <c r="K180" s="8">
        <f>+'Paso 2 - Gastos Fijos'!L55</f>
        <v>0</v>
      </c>
      <c r="O180" t="s">
        <v>23</v>
      </c>
      <c r="P180" t="s">
        <v>32</v>
      </c>
      <c r="Q180">
        <v>27</v>
      </c>
      <c r="R180" t="str">
        <f t="shared" si="25"/>
        <v>Junio27</v>
      </c>
      <c r="S180" s="19">
        <f t="shared" si="21"/>
        <v>0</v>
      </c>
      <c r="T180" s="19">
        <f t="shared" si="22"/>
        <v>0</v>
      </c>
      <c r="U180" s="19">
        <f t="shared" si="26"/>
        <v>0</v>
      </c>
      <c r="V180" s="19">
        <f>+(1-VLOOKUP(O180,'Paso 3 - Análisis'!$O$11:$P$22,2,FALSE))*SUMIF(O:O,O180,U:U)/VLOOKUP(O180,'Paso 3 - Análisis'!P:Q,2,FALSE)</f>
        <v>0</v>
      </c>
      <c r="W180" s="19">
        <f>+VLOOKUP(O180,'Paso 3 - Análisis'!$O$11:$P$22,2,FALSE)*SUMIF(O:O,O180,U:U)/VLOOKUP(O180,'Paso 3 - Análisis'!P:Q,2,FALSE)</f>
        <v>0</v>
      </c>
      <c r="X180" s="19">
        <f t="shared" si="28"/>
        <v>0</v>
      </c>
      <c r="Y180" s="19">
        <f t="shared" si="27"/>
        <v>0</v>
      </c>
    </row>
    <row r="181" spans="1:25" x14ac:dyDescent="0.25">
      <c r="A181" t="s">
        <v>26</v>
      </c>
      <c r="B181" t="s">
        <v>32</v>
      </c>
      <c r="C181">
        <f>+'Paso 1 - Ingresos Fijos'!J56</f>
        <v>0</v>
      </c>
      <c r="D181">
        <f>+'Paso 1 - Ingresos Fijos'!K56</f>
        <v>0</v>
      </c>
      <c r="E181" t="str">
        <f t="shared" si="23"/>
        <v>Septiembre0</v>
      </c>
      <c r="F181" s="19">
        <f>+'Paso 1 - Ingresos Fijos'!L56</f>
        <v>0</v>
      </c>
      <c r="G181" t="s">
        <v>33</v>
      </c>
      <c r="H181">
        <f>+'Paso 2 - Gastos Fijos'!N56</f>
        <v>0</v>
      </c>
      <c r="I181">
        <f>+'Paso 2 - Gastos Fijos'!K56</f>
        <v>0</v>
      </c>
      <c r="J181" t="str">
        <f t="shared" si="24"/>
        <v>Septiembre0</v>
      </c>
      <c r="K181" s="8">
        <f>+'Paso 2 - Gastos Fijos'!L56</f>
        <v>0</v>
      </c>
      <c r="O181" t="s">
        <v>23</v>
      </c>
      <c r="P181" t="s">
        <v>32</v>
      </c>
      <c r="Q181">
        <v>28</v>
      </c>
      <c r="R181" t="str">
        <f t="shared" si="25"/>
        <v>Junio28</v>
      </c>
      <c r="S181" s="19">
        <f t="shared" si="21"/>
        <v>0</v>
      </c>
      <c r="T181" s="19">
        <f t="shared" si="22"/>
        <v>0</v>
      </c>
      <c r="U181" s="19">
        <f t="shared" si="26"/>
        <v>0</v>
      </c>
      <c r="V181" s="19">
        <f>+(1-VLOOKUP(O181,'Paso 3 - Análisis'!$O$11:$P$22,2,FALSE))*SUMIF(O:O,O181,U:U)/VLOOKUP(O181,'Paso 3 - Análisis'!P:Q,2,FALSE)</f>
        <v>0</v>
      </c>
      <c r="W181" s="19">
        <f>+VLOOKUP(O181,'Paso 3 - Análisis'!$O$11:$P$22,2,FALSE)*SUMIF(O:O,O181,U:U)/VLOOKUP(O181,'Paso 3 - Análisis'!P:Q,2,FALSE)</f>
        <v>0</v>
      </c>
      <c r="X181" s="19">
        <f t="shared" si="28"/>
        <v>0</v>
      </c>
      <c r="Y181" s="19">
        <f t="shared" si="27"/>
        <v>0</v>
      </c>
    </row>
    <row r="182" spans="1:25" x14ac:dyDescent="0.25">
      <c r="A182" t="s">
        <v>27</v>
      </c>
      <c r="B182" t="s">
        <v>32</v>
      </c>
      <c r="C182">
        <f>+'Paso 1 - Ingresos Fijos'!N37</f>
        <v>0</v>
      </c>
      <c r="D182">
        <f>+'Paso 1 - Ingresos Fijos'!O37</f>
        <v>0</v>
      </c>
      <c r="E182" t="str">
        <f t="shared" si="23"/>
        <v>Octubre0</v>
      </c>
      <c r="F182" s="19">
        <f>+'Paso 1 - Ingresos Fijos'!P37</f>
        <v>0</v>
      </c>
      <c r="G182" t="s">
        <v>33</v>
      </c>
      <c r="H182">
        <f>+'Paso 2 - Gastos Fijos'!R37</f>
        <v>0</v>
      </c>
      <c r="I182">
        <f>+'Paso 2 - Gastos Fijos'!O37</f>
        <v>0</v>
      </c>
      <c r="J182" t="str">
        <f t="shared" si="24"/>
        <v>Octubre0</v>
      </c>
      <c r="K182" s="8">
        <f>+'Paso 2 - Gastos Fijos'!P37</f>
        <v>0</v>
      </c>
      <c r="O182" t="s">
        <v>23</v>
      </c>
      <c r="P182" t="s">
        <v>32</v>
      </c>
      <c r="Q182">
        <v>29</v>
      </c>
      <c r="R182" t="str">
        <f t="shared" si="25"/>
        <v>Junio29</v>
      </c>
      <c r="S182" s="19">
        <f t="shared" si="21"/>
        <v>0</v>
      </c>
      <c r="T182" s="19">
        <f t="shared" si="22"/>
        <v>0</v>
      </c>
      <c r="U182" s="19">
        <f t="shared" si="26"/>
        <v>0</v>
      </c>
      <c r="V182" s="19">
        <f>+(1-VLOOKUP(O182,'Paso 3 - Análisis'!$O$11:$P$22,2,FALSE))*SUMIF(O:O,O182,U:U)/VLOOKUP(O182,'Paso 3 - Análisis'!P:Q,2,FALSE)</f>
        <v>0</v>
      </c>
      <c r="W182" s="19">
        <f>+VLOOKUP(O182,'Paso 3 - Análisis'!$O$11:$P$22,2,FALSE)*SUMIF(O:O,O182,U:U)/VLOOKUP(O182,'Paso 3 - Análisis'!P:Q,2,FALSE)</f>
        <v>0</v>
      </c>
      <c r="X182" s="19">
        <f t="shared" si="28"/>
        <v>0</v>
      </c>
      <c r="Y182" s="19">
        <f t="shared" si="27"/>
        <v>0</v>
      </c>
    </row>
    <row r="183" spans="1:25" x14ac:dyDescent="0.25">
      <c r="A183" t="s">
        <v>27</v>
      </c>
      <c r="B183" t="s">
        <v>32</v>
      </c>
      <c r="C183">
        <f>+'Paso 1 - Ingresos Fijos'!N38</f>
        <v>0</v>
      </c>
      <c r="D183">
        <f>+'Paso 1 - Ingresos Fijos'!O38</f>
        <v>0</v>
      </c>
      <c r="E183" t="str">
        <f t="shared" si="23"/>
        <v>Octubre0</v>
      </c>
      <c r="F183" s="19">
        <f>+'Paso 1 - Ingresos Fijos'!P38</f>
        <v>0</v>
      </c>
      <c r="G183" t="s">
        <v>33</v>
      </c>
      <c r="H183">
        <f>+'Paso 2 - Gastos Fijos'!R38</f>
        <v>0</v>
      </c>
      <c r="I183">
        <f>+'Paso 2 - Gastos Fijos'!O38</f>
        <v>0</v>
      </c>
      <c r="J183" t="str">
        <f t="shared" si="24"/>
        <v>Octubre0</v>
      </c>
      <c r="K183" s="8">
        <f>+'Paso 2 - Gastos Fijos'!P38</f>
        <v>0</v>
      </c>
      <c r="O183" t="s">
        <v>23</v>
      </c>
      <c r="P183" t="s">
        <v>32</v>
      </c>
      <c r="Q183">
        <v>30</v>
      </c>
      <c r="R183" t="str">
        <f t="shared" si="25"/>
        <v>Junio30</v>
      </c>
      <c r="S183" s="19">
        <f t="shared" si="21"/>
        <v>0</v>
      </c>
      <c r="T183" s="19">
        <f t="shared" si="22"/>
        <v>0</v>
      </c>
      <c r="U183" s="19">
        <f t="shared" si="26"/>
        <v>0</v>
      </c>
      <c r="V183" s="19">
        <f>+(1-VLOOKUP(O183,'Paso 3 - Análisis'!$O$11:$P$22,2,FALSE))*SUMIF(O:O,O183,U:U)/VLOOKUP(O183,'Paso 3 - Análisis'!P:Q,2,FALSE)</f>
        <v>0</v>
      </c>
      <c r="W183" s="19">
        <f>+VLOOKUP(O183,'Paso 3 - Análisis'!$O$11:$P$22,2,FALSE)*SUMIF(O:O,O183,U:U)/VLOOKUP(O183,'Paso 3 - Análisis'!P:Q,2,FALSE)</f>
        <v>0</v>
      </c>
      <c r="X183" s="19">
        <f t="shared" si="28"/>
        <v>0</v>
      </c>
      <c r="Y183" s="19">
        <f t="shared" si="27"/>
        <v>0</v>
      </c>
    </row>
    <row r="184" spans="1:25" x14ac:dyDescent="0.25">
      <c r="A184" t="s">
        <v>27</v>
      </c>
      <c r="B184" t="s">
        <v>32</v>
      </c>
      <c r="C184">
        <f>+'Paso 1 - Ingresos Fijos'!N39</f>
        <v>0</v>
      </c>
      <c r="D184">
        <f>+'Paso 1 - Ingresos Fijos'!O39</f>
        <v>0</v>
      </c>
      <c r="E184" t="str">
        <f t="shared" si="23"/>
        <v>Octubre0</v>
      </c>
      <c r="F184" s="19">
        <f>+'Paso 1 - Ingresos Fijos'!P39</f>
        <v>0</v>
      </c>
      <c r="G184" t="s">
        <v>33</v>
      </c>
      <c r="H184">
        <f>+'Paso 2 - Gastos Fijos'!R39</f>
        <v>0</v>
      </c>
      <c r="I184">
        <f>+'Paso 2 - Gastos Fijos'!O39</f>
        <v>0</v>
      </c>
      <c r="J184" t="str">
        <f t="shared" si="24"/>
        <v>Octubre0</v>
      </c>
      <c r="K184" s="8">
        <f>+'Paso 2 - Gastos Fijos'!P39</f>
        <v>0</v>
      </c>
      <c r="O184" t="s">
        <v>6</v>
      </c>
      <c r="P184" t="s">
        <v>32</v>
      </c>
      <c r="Q184">
        <v>1</v>
      </c>
      <c r="R184" t="str">
        <f t="shared" si="25"/>
        <v>Julio1</v>
      </c>
      <c r="S184" s="19">
        <f t="shared" si="21"/>
        <v>0</v>
      </c>
      <c r="T184" s="19">
        <f>+SUMIF(J:J,R184,K:K)</f>
        <v>0</v>
      </c>
      <c r="U184" s="19">
        <f t="shared" si="26"/>
        <v>0</v>
      </c>
      <c r="V184" s="19">
        <f>+(1-VLOOKUP(O184,'Paso 3 - Análisis'!$O$11:$P$22,2,FALSE))*SUMIF(O:O,O184,U:U)/VLOOKUP(O184,'Paso 3 - Análisis'!P:Q,2,FALSE)</f>
        <v>0</v>
      </c>
      <c r="W184" s="19">
        <f>+VLOOKUP(O184,'Paso 3 - Análisis'!$O$11:$P$22,2,FALSE)*SUMIF(O:O,O184,U:U)/VLOOKUP(O184,'Paso 3 - Análisis'!P:Q,2,FALSE)</f>
        <v>0</v>
      </c>
      <c r="X184" s="19">
        <f t="shared" si="28"/>
        <v>0</v>
      </c>
      <c r="Y184" s="19">
        <f>+IF(O184=O183,W184+Y183,W184)</f>
        <v>0</v>
      </c>
    </row>
    <row r="185" spans="1:25" x14ac:dyDescent="0.25">
      <c r="A185" t="s">
        <v>27</v>
      </c>
      <c r="B185" t="s">
        <v>32</v>
      </c>
      <c r="C185">
        <f>+'Paso 1 - Ingresos Fijos'!N40</f>
        <v>0</v>
      </c>
      <c r="D185">
        <f>+'Paso 1 - Ingresos Fijos'!O40</f>
        <v>0</v>
      </c>
      <c r="E185" t="str">
        <f t="shared" si="23"/>
        <v>Octubre0</v>
      </c>
      <c r="F185" s="19">
        <f>+'Paso 1 - Ingresos Fijos'!P40</f>
        <v>0</v>
      </c>
      <c r="G185" t="s">
        <v>33</v>
      </c>
      <c r="H185">
        <f>+'Paso 2 - Gastos Fijos'!R40</f>
        <v>0</v>
      </c>
      <c r="I185">
        <f>+'Paso 2 - Gastos Fijos'!O40</f>
        <v>0</v>
      </c>
      <c r="J185" t="str">
        <f t="shared" si="24"/>
        <v>Octubre0</v>
      </c>
      <c r="K185" s="8">
        <f>+'Paso 2 - Gastos Fijos'!P40</f>
        <v>0</v>
      </c>
      <c r="O185" t="s">
        <v>6</v>
      </c>
      <c r="P185" t="s">
        <v>32</v>
      </c>
      <c r="Q185">
        <v>2</v>
      </c>
      <c r="R185" t="str">
        <f t="shared" si="25"/>
        <v>Julio2</v>
      </c>
      <c r="S185" s="19">
        <f t="shared" si="21"/>
        <v>0</v>
      </c>
      <c r="T185" s="19">
        <f t="shared" si="22"/>
        <v>0</v>
      </c>
      <c r="U185" s="19">
        <f t="shared" si="26"/>
        <v>0</v>
      </c>
      <c r="V185" s="19">
        <f>+(1-VLOOKUP(O185,'Paso 3 - Análisis'!$O$11:$P$22,2,FALSE))*SUMIF(O:O,O185,U:U)/VLOOKUP(O185,'Paso 3 - Análisis'!P:Q,2,FALSE)</f>
        <v>0</v>
      </c>
      <c r="W185" s="19">
        <f>+VLOOKUP(O185,'Paso 3 - Análisis'!$O$11:$P$22,2,FALSE)*SUMIF(O:O,O185,U:U)/VLOOKUP(O185,'Paso 3 - Análisis'!P:Q,2,FALSE)</f>
        <v>0</v>
      </c>
      <c r="X185" s="19">
        <f>+IF(O185=O184,V185+X184,V185)</f>
        <v>0</v>
      </c>
      <c r="Y185" s="19">
        <f t="shared" si="27"/>
        <v>0</v>
      </c>
    </row>
    <row r="186" spans="1:25" x14ac:dyDescent="0.25">
      <c r="A186" t="s">
        <v>27</v>
      </c>
      <c r="B186" t="s">
        <v>32</v>
      </c>
      <c r="C186">
        <f>+'Paso 1 - Ingresos Fijos'!N41</f>
        <v>0</v>
      </c>
      <c r="D186">
        <f>+'Paso 1 - Ingresos Fijos'!O41</f>
        <v>0</v>
      </c>
      <c r="E186" t="str">
        <f t="shared" si="23"/>
        <v>Octubre0</v>
      </c>
      <c r="F186" s="19">
        <f>+'Paso 1 - Ingresos Fijos'!P41</f>
        <v>0</v>
      </c>
      <c r="G186" t="s">
        <v>33</v>
      </c>
      <c r="H186">
        <f>+'Paso 2 - Gastos Fijos'!R41</f>
        <v>0</v>
      </c>
      <c r="I186">
        <f>+'Paso 2 - Gastos Fijos'!O41</f>
        <v>0</v>
      </c>
      <c r="J186" t="str">
        <f t="shared" si="24"/>
        <v>Octubre0</v>
      </c>
      <c r="K186" s="8">
        <f>+'Paso 2 - Gastos Fijos'!P41</f>
        <v>0</v>
      </c>
      <c r="O186" t="s">
        <v>6</v>
      </c>
      <c r="P186" t="s">
        <v>32</v>
      </c>
      <c r="Q186">
        <v>3</v>
      </c>
      <c r="R186" t="str">
        <f t="shared" si="25"/>
        <v>Julio3</v>
      </c>
      <c r="S186" s="19">
        <f t="shared" si="21"/>
        <v>0</v>
      </c>
      <c r="T186" s="19">
        <f t="shared" si="22"/>
        <v>0</v>
      </c>
      <c r="U186" s="19">
        <f t="shared" si="26"/>
        <v>0</v>
      </c>
      <c r="V186" s="19">
        <f>+(1-VLOOKUP(O186,'Paso 3 - Análisis'!$O$11:$P$22,2,FALSE))*SUMIF(O:O,O186,U:U)/VLOOKUP(O186,'Paso 3 - Análisis'!P:Q,2,FALSE)</f>
        <v>0</v>
      </c>
      <c r="W186" s="19">
        <f>+VLOOKUP(O186,'Paso 3 - Análisis'!$O$11:$P$22,2,FALSE)*SUMIF(O:O,O186,U:U)/VLOOKUP(O186,'Paso 3 - Análisis'!P:Q,2,FALSE)</f>
        <v>0</v>
      </c>
      <c r="X186" s="19">
        <f t="shared" si="28"/>
        <v>0</v>
      </c>
      <c r="Y186" s="19">
        <f t="shared" si="27"/>
        <v>0</v>
      </c>
    </row>
    <row r="187" spans="1:25" x14ac:dyDescent="0.25">
      <c r="A187" t="s">
        <v>27</v>
      </c>
      <c r="B187" t="s">
        <v>32</v>
      </c>
      <c r="C187">
        <f>+'Paso 1 - Ingresos Fijos'!N42</f>
        <v>0</v>
      </c>
      <c r="D187">
        <f>+'Paso 1 - Ingresos Fijos'!O42</f>
        <v>0</v>
      </c>
      <c r="E187" t="str">
        <f t="shared" si="23"/>
        <v>Octubre0</v>
      </c>
      <c r="F187" s="19">
        <f>+'Paso 1 - Ingresos Fijos'!P42</f>
        <v>0</v>
      </c>
      <c r="G187" t="s">
        <v>33</v>
      </c>
      <c r="H187">
        <f>+'Paso 2 - Gastos Fijos'!R42</f>
        <v>0</v>
      </c>
      <c r="I187">
        <f>+'Paso 2 - Gastos Fijos'!O42</f>
        <v>0</v>
      </c>
      <c r="J187" t="str">
        <f t="shared" si="24"/>
        <v>Octubre0</v>
      </c>
      <c r="K187" s="8">
        <f>+'Paso 2 - Gastos Fijos'!P42</f>
        <v>0</v>
      </c>
      <c r="O187" t="s">
        <v>6</v>
      </c>
      <c r="P187" t="s">
        <v>32</v>
      </c>
      <c r="Q187">
        <v>4</v>
      </c>
      <c r="R187" t="str">
        <f t="shared" si="25"/>
        <v>Julio4</v>
      </c>
      <c r="S187" s="19">
        <f t="shared" si="21"/>
        <v>0</v>
      </c>
      <c r="T187" s="19">
        <f t="shared" si="22"/>
        <v>0</v>
      </c>
      <c r="U187" s="19">
        <f t="shared" si="26"/>
        <v>0</v>
      </c>
      <c r="V187" s="19">
        <f>+(1-VLOOKUP(O187,'Paso 3 - Análisis'!$O$11:$P$22,2,FALSE))*SUMIF(O:O,O187,U:U)/VLOOKUP(O187,'Paso 3 - Análisis'!P:Q,2,FALSE)</f>
        <v>0</v>
      </c>
      <c r="W187" s="19">
        <f>+VLOOKUP(O187,'Paso 3 - Análisis'!$O$11:$P$22,2,FALSE)*SUMIF(O:O,O187,U:U)/VLOOKUP(O187,'Paso 3 - Análisis'!P:Q,2,FALSE)</f>
        <v>0</v>
      </c>
      <c r="X187" s="19">
        <f t="shared" si="28"/>
        <v>0</v>
      </c>
      <c r="Y187" s="19">
        <f t="shared" si="27"/>
        <v>0</v>
      </c>
    </row>
    <row r="188" spans="1:25" x14ac:dyDescent="0.25">
      <c r="A188" t="s">
        <v>27</v>
      </c>
      <c r="B188" t="s">
        <v>32</v>
      </c>
      <c r="C188">
        <f>+'Paso 1 - Ingresos Fijos'!N43</f>
        <v>0</v>
      </c>
      <c r="D188">
        <f>+'Paso 1 - Ingresos Fijos'!O43</f>
        <v>0</v>
      </c>
      <c r="E188" t="str">
        <f t="shared" si="23"/>
        <v>Octubre0</v>
      </c>
      <c r="F188" s="19">
        <f>+'Paso 1 - Ingresos Fijos'!P43</f>
        <v>0</v>
      </c>
      <c r="G188" t="s">
        <v>33</v>
      </c>
      <c r="H188">
        <f>+'Paso 2 - Gastos Fijos'!R43</f>
        <v>0</v>
      </c>
      <c r="I188">
        <f>+'Paso 2 - Gastos Fijos'!O43</f>
        <v>0</v>
      </c>
      <c r="J188" t="str">
        <f t="shared" si="24"/>
        <v>Octubre0</v>
      </c>
      <c r="K188" s="8">
        <f>+'Paso 2 - Gastos Fijos'!P43</f>
        <v>0</v>
      </c>
      <c r="O188" t="s">
        <v>6</v>
      </c>
      <c r="P188" t="s">
        <v>32</v>
      </c>
      <c r="Q188">
        <v>5</v>
      </c>
      <c r="R188" t="str">
        <f t="shared" si="25"/>
        <v>Julio5</v>
      </c>
      <c r="S188" s="19">
        <f t="shared" si="21"/>
        <v>0</v>
      </c>
      <c r="T188" s="19">
        <f t="shared" si="22"/>
        <v>0</v>
      </c>
      <c r="U188" s="19">
        <f t="shared" si="26"/>
        <v>0</v>
      </c>
      <c r="V188" s="19">
        <f>+(1-VLOOKUP(O188,'Paso 3 - Análisis'!$O$11:$P$22,2,FALSE))*SUMIF(O:O,O188,U:U)/VLOOKUP(O188,'Paso 3 - Análisis'!P:Q,2,FALSE)</f>
        <v>0</v>
      </c>
      <c r="W188" s="19">
        <f>+VLOOKUP(O188,'Paso 3 - Análisis'!$O$11:$P$22,2,FALSE)*SUMIF(O:O,O188,U:U)/VLOOKUP(O188,'Paso 3 - Análisis'!P:Q,2,FALSE)</f>
        <v>0</v>
      </c>
      <c r="X188" s="19">
        <f t="shared" si="28"/>
        <v>0</v>
      </c>
      <c r="Y188" s="19">
        <f t="shared" si="27"/>
        <v>0</v>
      </c>
    </row>
    <row r="189" spans="1:25" x14ac:dyDescent="0.25">
      <c r="A189" t="s">
        <v>27</v>
      </c>
      <c r="B189" t="s">
        <v>32</v>
      </c>
      <c r="C189">
        <f>+'Paso 1 - Ingresos Fijos'!N44</f>
        <v>0</v>
      </c>
      <c r="D189">
        <f>+'Paso 1 - Ingresos Fijos'!O44</f>
        <v>0</v>
      </c>
      <c r="E189" t="str">
        <f t="shared" si="23"/>
        <v>Octubre0</v>
      </c>
      <c r="F189" s="19">
        <f>+'Paso 1 - Ingresos Fijos'!P44</f>
        <v>0</v>
      </c>
      <c r="G189" t="s">
        <v>33</v>
      </c>
      <c r="H189">
        <f>+'Paso 2 - Gastos Fijos'!R44</f>
        <v>0</v>
      </c>
      <c r="I189">
        <f>+'Paso 2 - Gastos Fijos'!O44</f>
        <v>0</v>
      </c>
      <c r="J189" t="str">
        <f t="shared" si="24"/>
        <v>Octubre0</v>
      </c>
      <c r="K189" s="8">
        <f>+'Paso 2 - Gastos Fijos'!P44</f>
        <v>0</v>
      </c>
      <c r="O189" t="s">
        <v>6</v>
      </c>
      <c r="P189" t="s">
        <v>32</v>
      </c>
      <c r="Q189">
        <v>6</v>
      </c>
      <c r="R189" t="str">
        <f t="shared" si="25"/>
        <v>Julio6</v>
      </c>
      <c r="S189" s="19">
        <f t="shared" si="21"/>
        <v>0</v>
      </c>
      <c r="T189" s="19">
        <f t="shared" si="22"/>
        <v>0</v>
      </c>
      <c r="U189" s="19">
        <f t="shared" si="26"/>
        <v>0</v>
      </c>
      <c r="V189" s="19">
        <f>+(1-VLOOKUP(O189,'Paso 3 - Análisis'!$O$11:$P$22,2,FALSE))*SUMIF(O:O,O189,U:U)/VLOOKUP(O189,'Paso 3 - Análisis'!P:Q,2,FALSE)</f>
        <v>0</v>
      </c>
      <c r="W189" s="19">
        <f>+VLOOKUP(O189,'Paso 3 - Análisis'!$O$11:$P$22,2,FALSE)*SUMIF(O:O,O189,U:U)/VLOOKUP(O189,'Paso 3 - Análisis'!P:Q,2,FALSE)</f>
        <v>0</v>
      </c>
      <c r="X189" s="19">
        <f t="shared" si="28"/>
        <v>0</v>
      </c>
      <c r="Y189" s="19">
        <f t="shared" si="27"/>
        <v>0</v>
      </c>
    </row>
    <row r="190" spans="1:25" x14ac:dyDescent="0.25">
      <c r="A190" t="s">
        <v>27</v>
      </c>
      <c r="B190" t="s">
        <v>32</v>
      </c>
      <c r="C190">
        <f>+'Paso 1 - Ingresos Fijos'!N45</f>
        <v>0</v>
      </c>
      <c r="D190">
        <f>+'Paso 1 - Ingresos Fijos'!O45</f>
        <v>0</v>
      </c>
      <c r="E190" t="str">
        <f t="shared" si="23"/>
        <v>Octubre0</v>
      </c>
      <c r="F190" s="19">
        <f>+'Paso 1 - Ingresos Fijos'!P45</f>
        <v>0</v>
      </c>
      <c r="G190" t="s">
        <v>33</v>
      </c>
      <c r="H190">
        <f>+'Paso 2 - Gastos Fijos'!R45</f>
        <v>0</v>
      </c>
      <c r="I190">
        <f>+'Paso 2 - Gastos Fijos'!O45</f>
        <v>0</v>
      </c>
      <c r="J190" t="str">
        <f t="shared" si="24"/>
        <v>Octubre0</v>
      </c>
      <c r="K190" s="8">
        <f>+'Paso 2 - Gastos Fijos'!P45</f>
        <v>0</v>
      </c>
      <c r="O190" t="s">
        <v>6</v>
      </c>
      <c r="P190" t="s">
        <v>32</v>
      </c>
      <c r="Q190">
        <v>7</v>
      </c>
      <c r="R190" t="str">
        <f t="shared" si="25"/>
        <v>Julio7</v>
      </c>
      <c r="S190" s="19">
        <f t="shared" ref="S190:S253" si="29">+SUMIF(E:E,R190,F:F)</f>
        <v>0</v>
      </c>
      <c r="T190" s="19">
        <f t="shared" ref="T190:T253" si="30">+SUMIF(J:J,R190,K:K)</f>
        <v>0</v>
      </c>
      <c r="U190" s="19">
        <f t="shared" si="26"/>
        <v>0</v>
      </c>
      <c r="V190" s="19">
        <f>+(1-VLOOKUP(O190,'Paso 3 - Análisis'!$O$11:$P$22,2,FALSE))*SUMIF(O:O,O190,U:U)/VLOOKUP(O190,'Paso 3 - Análisis'!P:Q,2,FALSE)</f>
        <v>0</v>
      </c>
      <c r="W190" s="19">
        <f>+VLOOKUP(O190,'Paso 3 - Análisis'!$O$11:$P$22,2,FALSE)*SUMIF(O:O,O190,U:U)/VLOOKUP(O190,'Paso 3 - Análisis'!P:Q,2,FALSE)</f>
        <v>0</v>
      </c>
      <c r="X190" s="19">
        <f t="shared" si="28"/>
        <v>0</v>
      </c>
      <c r="Y190" s="19">
        <f t="shared" si="27"/>
        <v>0</v>
      </c>
    </row>
    <row r="191" spans="1:25" x14ac:dyDescent="0.25">
      <c r="A191" t="s">
        <v>27</v>
      </c>
      <c r="B191" t="s">
        <v>32</v>
      </c>
      <c r="C191">
        <f>+'Paso 1 - Ingresos Fijos'!N46</f>
        <v>0</v>
      </c>
      <c r="D191">
        <f>+'Paso 1 - Ingresos Fijos'!O46</f>
        <v>0</v>
      </c>
      <c r="E191" t="str">
        <f t="shared" si="23"/>
        <v>Octubre0</v>
      </c>
      <c r="F191" s="19">
        <f>+'Paso 1 - Ingresos Fijos'!P46</f>
        <v>0</v>
      </c>
      <c r="G191" t="s">
        <v>33</v>
      </c>
      <c r="H191">
        <f>+'Paso 2 - Gastos Fijos'!R46</f>
        <v>0</v>
      </c>
      <c r="I191">
        <f>+'Paso 2 - Gastos Fijos'!O46</f>
        <v>0</v>
      </c>
      <c r="J191" t="str">
        <f t="shared" si="24"/>
        <v>Octubre0</v>
      </c>
      <c r="K191" s="8">
        <f>+'Paso 2 - Gastos Fijos'!P46</f>
        <v>0</v>
      </c>
      <c r="O191" t="s">
        <v>6</v>
      </c>
      <c r="P191" t="s">
        <v>32</v>
      </c>
      <c r="Q191">
        <v>8</v>
      </c>
      <c r="R191" t="str">
        <f t="shared" si="25"/>
        <v>Julio8</v>
      </c>
      <c r="S191" s="19">
        <f t="shared" si="29"/>
        <v>0</v>
      </c>
      <c r="T191" s="19">
        <f t="shared" si="30"/>
        <v>0</v>
      </c>
      <c r="U191" s="19">
        <f t="shared" si="26"/>
        <v>0</v>
      </c>
      <c r="V191" s="19">
        <f>+(1-VLOOKUP(O191,'Paso 3 - Análisis'!$O$11:$P$22,2,FALSE))*SUMIF(O:O,O191,U:U)/VLOOKUP(O191,'Paso 3 - Análisis'!P:Q,2,FALSE)</f>
        <v>0</v>
      </c>
      <c r="W191" s="19">
        <f>+VLOOKUP(O191,'Paso 3 - Análisis'!$O$11:$P$22,2,FALSE)*SUMIF(O:O,O191,U:U)/VLOOKUP(O191,'Paso 3 - Análisis'!P:Q,2,FALSE)</f>
        <v>0</v>
      </c>
      <c r="X191" s="19">
        <f t="shared" si="28"/>
        <v>0</v>
      </c>
      <c r="Y191" s="19">
        <f t="shared" si="27"/>
        <v>0</v>
      </c>
    </row>
    <row r="192" spans="1:25" x14ac:dyDescent="0.25">
      <c r="A192" t="s">
        <v>27</v>
      </c>
      <c r="B192" t="s">
        <v>32</v>
      </c>
      <c r="C192">
        <f>+'Paso 1 - Ingresos Fijos'!N47</f>
        <v>0</v>
      </c>
      <c r="D192">
        <f>+'Paso 1 - Ingresos Fijos'!O47</f>
        <v>0</v>
      </c>
      <c r="E192" t="str">
        <f t="shared" si="23"/>
        <v>Octubre0</v>
      </c>
      <c r="F192" s="19">
        <f>+'Paso 1 - Ingresos Fijos'!P47</f>
        <v>0</v>
      </c>
      <c r="G192" t="s">
        <v>33</v>
      </c>
      <c r="H192">
        <f>+'Paso 2 - Gastos Fijos'!R47</f>
        <v>0</v>
      </c>
      <c r="I192">
        <f>+'Paso 2 - Gastos Fijos'!O47</f>
        <v>0</v>
      </c>
      <c r="J192" t="str">
        <f t="shared" si="24"/>
        <v>Octubre0</v>
      </c>
      <c r="K192" s="8">
        <f>+'Paso 2 - Gastos Fijos'!P47</f>
        <v>0</v>
      </c>
      <c r="O192" t="s">
        <v>6</v>
      </c>
      <c r="P192" t="s">
        <v>32</v>
      </c>
      <c r="Q192">
        <v>9</v>
      </c>
      <c r="R192" t="str">
        <f t="shared" si="25"/>
        <v>Julio9</v>
      </c>
      <c r="S192" s="19">
        <f t="shared" si="29"/>
        <v>0</v>
      </c>
      <c r="T192" s="19">
        <f t="shared" si="30"/>
        <v>0</v>
      </c>
      <c r="U192" s="19">
        <f t="shared" si="26"/>
        <v>0</v>
      </c>
      <c r="V192" s="19">
        <f>+(1-VLOOKUP(O192,'Paso 3 - Análisis'!$O$11:$P$22,2,FALSE))*SUMIF(O:O,O192,U:U)/VLOOKUP(O192,'Paso 3 - Análisis'!P:Q,2,FALSE)</f>
        <v>0</v>
      </c>
      <c r="W192" s="19">
        <f>+VLOOKUP(O192,'Paso 3 - Análisis'!$O$11:$P$22,2,FALSE)*SUMIF(O:O,O192,U:U)/VLOOKUP(O192,'Paso 3 - Análisis'!P:Q,2,FALSE)</f>
        <v>0</v>
      </c>
      <c r="X192" s="19">
        <f t="shared" si="28"/>
        <v>0</v>
      </c>
      <c r="Y192" s="19">
        <f t="shared" si="27"/>
        <v>0</v>
      </c>
    </row>
    <row r="193" spans="1:25" x14ac:dyDescent="0.25">
      <c r="A193" t="s">
        <v>27</v>
      </c>
      <c r="B193" t="s">
        <v>32</v>
      </c>
      <c r="C193">
        <f>+'Paso 1 - Ingresos Fijos'!N48</f>
        <v>0</v>
      </c>
      <c r="D193">
        <f>+'Paso 1 - Ingresos Fijos'!O48</f>
        <v>0</v>
      </c>
      <c r="E193" t="str">
        <f t="shared" si="23"/>
        <v>Octubre0</v>
      </c>
      <c r="F193" s="19">
        <f>+'Paso 1 - Ingresos Fijos'!P48</f>
        <v>0</v>
      </c>
      <c r="G193" t="s">
        <v>33</v>
      </c>
      <c r="H193">
        <f>+'Paso 2 - Gastos Fijos'!R48</f>
        <v>0</v>
      </c>
      <c r="I193">
        <f>+'Paso 2 - Gastos Fijos'!O48</f>
        <v>0</v>
      </c>
      <c r="J193" t="str">
        <f t="shared" si="24"/>
        <v>Octubre0</v>
      </c>
      <c r="K193" s="8">
        <f>+'Paso 2 - Gastos Fijos'!P48</f>
        <v>0</v>
      </c>
      <c r="O193" t="s">
        <v>6</v>
      </c>
      <c r="P193" t="s">
        <v>32</v>
      </c>
      <c r="Q193">
        <v>10</v>
      </c>
      <c r="R193" t="str">
        <f t="shared" si="25"/>
        <v>Julio10</v>
      </c>
      <c r="S193" s="19">
        <f t="shared" si="29"/>
        <v>0</v>
      </c>
      <c r="T193" s="19">
        <f t="shared" si="30"/>
        <v>0</v>
      </c>
      <c r="U193" s="19">
        <f t="shared" si="26"/>
        <v>0</v>
      </c>
      <c r="V193" s="19">
        <f>+(1-VLOOKUP(O193,'Paso 3 - Análisis'!$O$11:$P$22,2,FALSE))*SUMIF(O:O,O193,U:U)/VLOOKUP(O193,'Paso 3 - Análisis'!P:Q,2,FALSE)</f>
        <v>0</v>
      </c>
      <c r="W193" s="19">
        <f>+VLOOKUP(O193,'Paso 3 - Análisis'!$O$11:$P$22,2,FALSE)*SUMIF(O:O,O193,U:U)/VLOOKUP(O193,'Paso 3 - Análisis'!P:Q,2,FALSE)</f>
        <v>0</v>
      </c>
      <c r="X193" s="19">
        <f t="shared" si="28"/>
        <v>0</v>
      </c>
      <c r="Y193" s="19">
        <f t="shared" si="27"/>
        <v>0</v>
      </c>
    </row>
    <row r="194" spans="1:25" x14ac:dyDescent="0.25">
      <c r="A194" t="s">
        <v>27</v>
      </c>
      <c r="B194" t="s">
        <v>32</v>
      </c>
      <c r="C194">
        <f>+'Paso 1 - Ingresos Fijos'!N49</f>
        <v>0</v>
      </c>
      <c r="D194">
        <f>+'Paso 1 - Ingresos Fijos'!O49</f>
        <v>0</v>
      </c>
      <c r="E194" t="str">
        <f t="shared" si="23"/>
        <v>Octubre0</v>
      </c>
      <c r="F194" s="19">
        <f>+'Paso 1 - Ingresos Fijos'!P49</f>
        <v>0</v>
      </c>
      <c r="G194" t="s">
        <v>33</v>
      </c>
      <c r="H194">
        <f>+'Paso 2 - Gastos Fijos'!R49</f>
        <v>0</v>
      </c>
      <c r="I194">
        <f>+'Paso 2 - Gastos Fijos'!O49</f>
        <v>0</v>
      </c>
      <c r="J194" t="str">
        <f t="shared" si="24"/>
        <v>Octubre0</v>
      </c>
      <c r="K194" s="8">
        <f>+'Paso 2 - Gastos Fijos'!P49</f>
        <v>0</v>
      </c>
      <c r="O194" t="s">
        <v>6</v>
      </c>
      <c r="P194" t="s">
        <v>32</v>
      </c>
      <c r="Q194">
        <v>11</v>
      </c>
      <c r="R194" t="str">
        <f t="shared" si="25"/>
        <v>Julio11</v>
      </c>
      <c r="S194" s="19">
        <f t="shared" si="29"/>
        <v>0</v>
      </c>
      <c r="T194" s="19">
        <f t="shared" si="30"/>
        <v>0</v>
      </c>
      <c r="U194" s="19">
        <f t="shared" si="26"/>
        <v>0</v>
      </c>
      <c r="V194" s="19">
        <f>+(1-VLOOKUP(O194,'Paso 3 - Análisis'!$O$11:$P$22,2,FALSE))*SUMIF(O:O,O194,U:U)/VLOOKUP(O194,'Paso 3 - Análisis'!P:Q,2,FALSE)</f>
        <v>0</v>
      </c>
      <c r="W194" s="19">
        <f>+VLOOKUP(O194,'Paso 3 - Análisis'!$O$11:$P$22,2,FALSE)*SUMIF(O:O,O194,U:U)/VLOOKUP(O194,'Paso 3 - Análisis'!P:Q,2,FALSE)</f>
        <v>0</v>
      </c>
      <c r="X194" s="19">
        <f t="shared" si="28"/>
        <v>0</v>
      </c>
      <c r="Y194" s="19">
        <f t="shared" si="27"/>
        <v>0</v>
      </c>
    </row>
    <row r="195" spans="1:25" x14ac:dyDescent="0.25">
      <c r="A195" t="s">
        <v>27</v>
      </c>
      <c r="B195" t="s">
        <v>32</v>
      </c>
      <c r="C195">
        <f>+'Paso 1 - Ingresos Fijos'!N50</f>
        <v>0</v>
      </c>
      <c r="D195">
        <f>+'Paso 1 - Ingresos Fijos'!O50</f>
        <v>0</v>
      </c>
      <c r="E195" t="str">
        <f t="shared" ref="E195:E241" si="31">+A195&amp;D195</f>
        <v>Octubre0</v>
      </c>
      <c r="F195" s="19">
        <f>+'Paso 1 - Ingresos Fijos'!P50</f>
        <v>0</v>
      </c>
      <c r="G195" t="s">
        <v>33</v>
      </c>
      <c r="H195">
        <f>+'Paso 2 - Gastos Fijos'!R50</f>
        <v>0</v>
      </c>
      <c r="I195">
        <f>+'Paso 2 - Gastos Fijos'!O50</f>
        <v>0</v>
      </c>
      <c r="J195" t="str">
        <f t="shared" ref="J195:J241" si="32">+A195&amp;I195</f>
        <v>Octubre0</v>
      </c>
      <c r="K195" s="8">
        <f>+'Paso 2 - Gastos Fijos'!P50</f>
        <v>0</v>
      </c>
      <c r="O195" t="s">
        <v>6</v>
      </c>
      <c r="P195" t="s">
        <v>32</v>
      </c>
      <c r="Q195">
        <v>12</v>
      </c>
      <c r="R195" t="str">
        <f t="shared" si="25"/>
        <v>Julio12</v>
      </c>
      <c r="S195" s="19">
        <f t="shared" si="29"/>
        <v>0</v>
      </c>
      <c r="T195" s="19">
        <f t="shared" si="30"/>
        <v>0</v>
      </c>
      <c r="U195" s="19">
        <f t="shared" si="26"/>
        <v>0</v>
      </c>
      <c r="V195" s="19">
        <f>+(1-VLOOKUP(O195,'Paso 3 - Análisis'!$O$11:$P$22,2,FALSE))*SUMIF(O:O,O195,U:U)/VLOOKUP(O195,'Paso 3 - Análisis'!P:Q,2,FALSE)</f>
        <v>0</v>
      </c>
      <c r="W195" s="19">
        <f>+VLOOKUP(O195,'Paso 3 - Análisis'!$O$11:$P$22,2,FALSE)*SUMIF(O:O,O195,U:U)/VLOOKUP(O195,'Paso 3 - Análisis'!P:Q,2,FALSE)</f>
        <v>0</v>
      </c>
      <c r="X195" s="19">
        <f t="shared" si="28"/>
        <v>0</v>
      </c>
      <c r="Y195" s="19">
        <f t="shared" si="27"/>
        <v>0</v>
      </c>
    </row>
    <row r="196" spans="1:25" x14ac:dyDescent="0.25">
      <c r="A196" t="s">
        <v>27</v>
      </c>
      <c r="B196" t="s">
        <v>32</v>
      </c>
      <c r="C196">
        <f>+'Paso 1 - Ingresos Fijos'!N51</f>
        <v>0</v>
      </c>
      <c r="D196">
        <f>+'Paso 1 - Ingresos Fijos'!O51</f>
        <v>0</v>
      </c>
      <c r="E196" t="str">
        <f t="shared" si="31"/>
        <v>Octubre0</v>
      </c>
      <c r="F196" s="19">
        <f>+'Paso 1 - Ingresos Fijos'!P51</f>
        <v>0</v>
      </c>
      <c r="G196" t="s">
        <v>33</v>
      </c>
      <c r="H196">
        <f>+'Paso 2 - Gastos Fijos'!R51</f>
        <v>0</v>
      </c>
      <c r="I196">
        <f>+'Paso 2 - Gastos Fijos'!O51</f>
        <v>0</v>
      </c>
      <c r="J196" t="str">
        <f t="shared" si="32"/>
        <v>Octubre0</v>
      </c>
      <c r="K196" s="8">
        <f>+'Paso 2 - Gastos Fijos'!P51</f>
        <v>0</v>
      </c>
      <c r="O196" t="s">
        <v>6</v>
      </c>
      <c r="P196" t="s">
        <v>32</v>
      </c>
      <c r="Q196">
        <v>13</v>
      </c>
      <c r="R196" t="str">
        <f t="shared" ref="R196:R259" si="33">+O196&amp;Q196</f>
        <v>Julio13</v>
      </c>
      <c r="S196" s="19">
        <f t="shared" si="29"/>
        <v>0</v>
      </c>
      <c r="T196" s="19">
        <f t="shared" si="30"/>
        <v>0</v>
      </c>
      <c r="U196" s="19">
        <f t="shared" ref="U196:U245" si="34">+S196-T196</f>
        <v>0</v>
      </c>
      <c r="V196" s="19">
        <f>+(1-VLOOKUP(O196,'Paso 3 - Análisis'!$O$11:$P$22,2,FALSE))*SUMIF(O:O,O196,U:U)/VLOOKUP(O196,'Paso 3 - Análisis'!P:Q,2,FALSE)</f>
        <v>0</v>
      </c>
      <c r="W196" s="19">
        <f>+VLOOKUP(O196,'Paso 3 - Análisis'!$O$11:$P$22,2,FALSE)*SUMIF(O:O,O196,U:U)/VLOOKUP(O196,'Paso 3 - Análisis'!P:Q,2,FALSE)</f>
        <v>0</v>
      </c>
      <c r="X196" s="19">
        <f t="shared" si="28"/>
        <v>0</v>
      </c>
      <c r="Y196" s="19">
        <f t="shared" ref="Y196:Y259" si="35">+IF(O196=O195,W196+Y195,W196)</f>
        <v>0</v>
      </c>
    </row>
    <row r="197" spans="1:25" x14ac:dyDescent="0.25">
      <c r="A197" t="s">
        <v>27</v>
      </c>
      <c r="B197" t="s">
        <v>32</v>
      </c>
      <c r="C197">
        <f>+'Paso 1 - Ingresos Fijos'!N52</f>
        <v>0</v>
      </c>
      <c r="D197">
        <f>+'Paso 1 - Ingresos Fijos'!O52</f>
        <v>0</v>
      </c>
      <c r="E197" t="str">
        <f t="shared" si="31"/>
        <v>Octubre0</v>
      </c>
      <c r="F197" s="19">
        <f>+'Paso 1 - Ingresos Fijos'!P52</f>
        <v>0</v>
      </c>
      <c r="G197" t="s">
        <v>33</v>
      </c>
      <c r="H197">
        <f>+'Paso 2 - Gastos Fijos'!R52</f>
        <v>0</v>
      </c>
      <c r="I197">
        <f>+'Paso 2 - Gastos Fijos'!O52</f>
        <v>0</v>
      </c>
      <c r="J197" t="str">
        <f t="shared" si="32"/>
        <v>Octubre0</v>
      </c>
      <c r="K197" s="8">
        <f>+'Paso 2 - Gastos Fijos'!P52</f>
        <v>0</v>
      </c>
      <c r="O197" t="s">
        <v>6</v>
      </c>
      <c r="P197" t="s">
        <v>32</v>
      </c>
      <c r="Q197">
        <v>14</v>
      </c>
      <c r="R197" t="str">
        <f t="shared" si="33"/>
        <v>Julio14</v>
      </c>
      <c r="S197" s="19">
        <f t="shared" si="29"/>
        <v>0</v>
      </c>
      <c r="T197" s="19">
        <f t="shared" si="30"/>
        <v>0</v>
      </c>
      <c r="U197" s="19">
        <f t="shared" si="34"/>
        <v>0</v>
      </c>
      <c r="V197" s="19">
        <f>+(1-VLOOKUP(O197,'Paso 3 - Análisis'!$O$11:$P$22,2,FALSE))*SUMIF(O:O,O197,U:U)/VLOOKUP(O197,'Paso 3 - Análisis'!P:Q,2,FALSE)</f>
        <v>0</v>
      </c>
      <c r="W197" s="19">
        <f>+VLOOKUP(O197,'Paso 3 - Análisis'!$O$11:$P$22,2,FALSE)*SUMIF(O:O,O197,U:U)/VLOOKUP(O197,'Paso 3 - Análisis'!P:Q,2,FALSE)</f>
        <v>0</v>
      </c>
      <c r="X197" s="19">
        <f t="shared" si="28"/>
        <v>0</v>
      </c>
      <c r="Y197" s="19">
        <f t="shared" si="35"/>
        <v>0</v>
      </c>
    </row>
    <row r="198" spans="1:25" x14ac:dyDescent="0.25">
      <c r="A198" t="s">
        <v>27</v>
      </c>
      <c r="B198" t="s">
        <v>32</v>
      </c>
      <c r="C198">
        <f>+'Paso 1 - Ingresos Fijos'!N53</f>
        <v>0</v>
      </c>
      <c r="D198">
        <f>+'Paso 1 - Ingresos Fijos'!O53</f>
        <v>0</v>
      </c>
      <c r="E198" t="str">
        <f t="shared" si="31"/>
        <v>Octubre0</v>
      </c>
      <c r="F198" s="19">
        <f>+'Paso 1 - Ingresos Fijos'!P53</f>
        <v>0</v>
      </c>
      <c r="G198" t="s">
        <v>33</v>
      </c>
      <c r="H198">
        <f>+'Paso 2 - Gastos Fijos'!R53</f>
        <v>0</v>
      </c>
      <c r="I198">
        <f>+'Paso 2 - Gastos Fijos'!O53</f>
        <v>0</v>
      </c>
      <c r="J198" t="str">
        <f t="shared" si="32"/>
        <v>Octubre0</v>
      </c>
      <c r="K198" s="8">
        <f>+'Paso 2 - Gastos Fijos'!P53</f>
        <v>0</v>
      </c>
      <c r="O198" t="s">
        <v>6</v>
      </c>
      <c r="P198" t="s">
        <v>32</v>
      </c>
      <c r="Q198">
        <v>15</v>
      </c>
      <c r="R198" t="str">
        <f t="shared" si="33"/>
        <v>Julio15</v>
      </c>
      <c r="S198" s="19">
        <f t="shared" si="29"/>
        <v>0</v>
      </c>
      <c r="T198" s="19">
        <f t="shared" si="30"/>
        <v>0</v>
      </c>
      <c r="U198" s="19">
        <f t="shared" si="34"/>
        <v>0</v>
      </c>
      <c r="V198" s="19">
        <f>+(1-VLOOKUP(O198,'Paso 3 - Análisis'!$O$11:$P$22,2,FALSE))*SUMIF(O:O,O198,U:U)/VLOOKUP(O198,'Paso 3 - Análisis'!P:Q,2,FALSE)</f>
        <v>0</v>
      </c>
      <c r="W198" s="19">
        <f>+VLOOKUP(O198,'Paso 3 - Análisis'!$O$11:$P$22,2,FALSE)*SUMIF(O:O,O198,U:U)/VLOOKUP(O198,'Paso 3 - Análisis'!P:Q,2,FALSE)</f>
        <v>0</v>
      </c>
      <c r="X198" s="19">
        <f t="shared" si="28"/>
        <v>0</v>
      </c>
      <c r="Y198" s="19">
        <f t="shared" si="35"/>
        <v>0</v>
      </c>
    </row>
    <row r="199" spans="1:25" x14ac:dyDescent="0.25">
      <c r="A199" t="s">
        <v>27</v>
      </c>
      <c r="B199" t="s">
        <v>32</v>
      </c>
      <c r="C199">
        <f>+'Paso 1 - Ingresos Fijos'!N54</f>
        <v>0</v>
      </c>
      <c r="D199">
        <f>+'Paso 1 - Ingresos Fijos'!O54</f>
        <v>0</v>
      </c>
      <c r="E199" t="str">
        <f t="shared" si="31"/>
        <v>Octubre0</v>
      </c>
      <c r="F199" s="19">
        <f>+'Paso 1 - Ingresos Fijos'!P54</f>
        <v>0</v>
      </c>
      <c r="G199" t="s">
        <v>33</v>
      </c>
      <c r="H199">
        <f>+'Paso 2 - Gastos Fijos'!R54</f>
        <v>0</v>
      </c>
      <c r="I199">
        <f>+'Paso 2 - Gastos Fijos'!O54</f>
        <v>0</v>
      </c>
      <c r="J199" t="str">
        <f t="shared" si="32"/>
        <v>Octubre0</v>
      </c>
      <c r="K199" s="8">
        <f>+'Paso 2 - Gastos Fijos'!P54</f>
        <v>0</v>
      </c>
      <c r="O199" t="s">
        <v>6</v>
      </c>
      <c r="P199" t="s">
        <v>32</v>
      </c>
      <c r="Q199">
        <v>16</v>
      </c>
      <c r="R199" t="str">
        <f t="shared" si="33"/>
        <v>Julio16</v>
      </c>
      <c r="S199" s="19">
        <f t="shared" si="29"/>
        <v>0</v>
      </c>
      <c r="T199" s="19">
        <f t="shared" si="30"/>
        <v>0</v>
      </c>
      <c r="U199" s="19">
        <f t="shared" si="34"/>
        <v>0</v>
      </c>
      <c r="V199" s="19">
        <f>+(1-VLOOKUP(O199,'Paso 3 - Análisis'!$O$11:$P$22,2,FALSE))*SUMIF(O:O,O199,U:U)/VLOOKUP(O199,'Paso 3 - Análisis'!P:Q,2,FALSE)</f>
        <v>0</v>
      </c>
      <c r="W199" s="19">
        <f>+VLOOKUP(O199,'Paso 3 - Análisis'!$O$11:$P$22,2,FALSE)*SUMIF(O:O,O199,U:U)/VLOOKUP(O199,'Paso 3 - Análisis'!P:Q,2,FALSE)</f>
        <v>0</v>
      </c>
      <c r="X199" s="19">
        <f t="shared" si="28"/>
        <v>0</v>
      </c>
      <c r="Y199" s="19">
        <f t="shared" si="35"/>
        <v>0</v>
      </c>
    </row>
    <row r="200" spans="1:25" x14ac:dyDescent="0.25">
      <c r="A200" t="s">
        <v>27</v>
      </c>
      <c r="B200" t="s">
        <v>32</v>
      </c>
      <c r="C200">
        <f>+'Paso 1 - Ingresos Fijos'!N55</f>
        <v>0</v>
      </c>
      <c r="D200">
        <f>+'Paso 1 - Ingresos Fijos'!O55</f>
        <v>0</v>
      </c>
      <c r="E200" t="str">
        <f t="shared" si="31"/>
        <v>Octubre0</v>
      </c>
      <c r="F200" s="19">
        <f>+'Paso 1 - Ingresos Fijos'!P55</f>
        <v>0</v>
      </c>
      <c r="G200" t="s">
        <v>33</v>
      </c>
      <c r="H200">
        <f>+'Paso 2 - Gastos Fijos'!R55</f>
        <v>0</v>
      </c>
      <c r="I200">
        <f>+'Paso 2 - Gastos Fijos'!O55</f>
        <v>0</v>
      </c>
      <c r="J200" t="str">
        <f t="shared" si="32"/>
        <v>Octubre0</v>
      </c>
      <c r="K200" s="8">
        <f>+'Paso 2 - Gastos Fijos'!P55</f>
        <v>0</v>
      </c>
      <c r="O200" t="s">
        <v>6</v>
      </c>
      <c r="P200" t="s">
        <v>32</v>
      </c>
      <c r="Q200">
        <v>17</v>
      </c>
      <c r="R200" t="str">
        <f t="shared" si="33"/>
        <v>Julio17</v>
      </c>
      <c r="S200" s="19">
        <f t="shared" si="29"/>
        <v>0</v>
      </c>
      <c r="T200" s="19">
        <f t="shared" si="30"/>
        <v>0</v>
      </c>
      <c r="U200" s="19">
        <f t="shared" si="34"/>
        <v>0</v>
      </c>
      <c r="V200" s="19">
        <f>+(1-VLOOKUP(O200,'Paso 3 - Análisis'!$O$11:$P$22,2,FALSE))*SUMIF(O:O,O200,U:U)/VLOOKUP(O200,'Paso 3 - Análisis'!P:Q,2,FALSE)</f>
        <v>0</v>
      </c>
      <c r="W200" s="19">
        <f>+VLOOKUP(O200,'Paso 3 - Análisis'!$O$11:$P$22,2,FALSE)*SUMIF(O:O,O200,U:U)/VLOOKUP(O200,'Paso 3 - Análisis'!P:Q,2,FALSE)</f>
        <v>0</v>
      </c>
      <c r="X200" s="19">
        <f t="shared" si="28"/>
        <v>0</v>
      </c>
      <c r="Y200" s="19">
        <f t="shared" si="35"/>
        <v>0</v>
      </c>
    </row>
    <row r="201" spans="1:25" x14ac:dyDescent="0.25">
      <c r="A201" t="s">
        <v>27</v>
      </c>
      <c r="B201" t="s">
        <v>32</v>
      </c>
      <c r="C201">
        <f>+'Paso 1 - Ingresos Fijos'!N56</f>
        <v>0</v>
      </c>
      <c r="D201">
        <f>+'Paso 1 - Ingresos Fijos'!O56</f>
        <v>0</v>
      </c>
      <c r="E201" t="str">
        <f t="shared" si="31"/>
        <v>Octubre0</v>
      </c>
      <c r="F201" s="19">
        <f>+'Paso 1 - Ingresos Fijos'!P56</f>
        <v>0</v>
      </c>
      <c r="G201" t="s">
        <v>33</v>
      </c>
      <c r="H201">
        <f>+'Paso 2 - Gastos Fijos'!R56</f>
        <v>0</v>
      </c>
      <c r="I201">
        <f>+'Paso 2 - Gastos Fijos'!O56</f>
        <v>0</v>
      </c>
      <c r="J201" t="str">
        <f t="shared" si="32"/>
        <v>Octubre0</v>
      </c>
      <c r="K201" s="8">
        <f>+'Paso 2 - Gastos Fijos'!P56</f>
        <v>0</v>
      </c>
      <c r="O201" t="s">
        <v>6</v>
      </c>
      <c r="P201" t="s">
        <v>32</v>
      </c>
      <c r="Q201">
        <v>18</v>
      </c>
      <c r="R201" t="str">
        <f t="shared" si="33"/>
        <v>Julio18</v>
      </c>
      <c r="S201" s="19">
        <f t="shared" si="29"/>
        <v>0</v>
      </c>
      <c r="T201" s="19">
        <f t="shared" si="30"/>
        <v>0</v>
      </c>
      <c r="U201" s="19">
        <f t="shared" si="34"/>
        <v>0</v>
      </c>
      <c r="V201" s="19">
        <f>+(1-VLOOKUP(O201,'Paso 3 - Análisis'!$O$11:$P$22,2,FALSE))*SUMIF(O:O,O201,U:U)/VLOOKUP(O201,'Paso 3 - Análisis'!P:Q,2,FALSE)</f>
        <v>0</v>
      </c>
      <c r="W201" s="19">
        <f>+VLOOKUP(O201,'Paso 3 - Análisis'!$O$11:$P$22,2,FALSE)*SUMIF(O:O,O201,U:U)/VLOOKUP(O201,'Paso 3 - Análisis'!P:Q,2,FALSE)</f>
        <v>0</v>
      </c>
      <c r="X201" s="19">
        <f t="shared" si="28"/>
        <v>0</v>
      </c>
      <c r="Y201" s="19">
        <f t="shared" si="35"/>
        <v>0</v>
      </c>
    </row>
    <row r="202" spans="1:25" x14ac:dyDescent="0.25">
      <c r="A202" t="s">
        <v>28</v>
      </c>
      <c r="B202" t="s">
        <v>32</v>
      </c>
      <c r="C202">
        <f>+'Paso 1 - Ingresos Fijos'!R37</f>
        <v>0</v>
      </c>
      <c r="D202">
        <f>+'Paso 1 - Ingresos Fijos'!S37</f>
        <v>0</v>
      </c>
      <c r="E202" t="str">
        <f t="shared" si="31"/>
        <v>Noviembre0</v>
      </c>
      <c r="F202" s="19">
        <f>+'Paso 1 - Ingresos Fijos'!T37</f>
        <v>0</v>
      </c>
      <c r="G202" t="s">
        <v>33</v>
      </c>
      <c r="H202">
        <f>+'Paso 2 - Gastos Fijos'!V37</f>
        <v>0</v>
      </c>
      <c r="I202">
        <f>+'Paso 2 - Gastos Fijos'!S37</f>
        <v>0</v>
      </c>
      <c r="J202" t="str">
        <f t="shared" si="32"/>
        <v>Noviembre0</v>
      </c>
      <c r="K202" s="8">
        <f>+'Paso 2 - Gastos Fijos'!T37</f>
        <v>0</v>
      </c>
      <c r="O202" t="s">
        <v>6</v>
      </c>
      <c r="P202" t="s">
        <v>32</v>
      </c>
      <c r="Q202">
        <v>19</v>
      </c>
      <c r="R202" t="str">
        <f t="shared" si="33"/>
        <v>Julio19</v>
      </c>
      <c r="S202" s="19">
        <f t="shared" si="29"/>
        <v>0</v>
      </c>
      <c r="T202" s="19">
        <f t="shared" si="30"/>
        <v>0</v>
      </c>
      <c r="U202" s="19">
        <f t="shared" si="34"/>
        <v>0</v>
      </c>
      <c r="V202" s="19">
        <f>+(1-VLOOKUP(O202,'Paso 3 - Análisis'!$O$11:$P$22,2,FALSE))*SUMIF(O:O,O202,U:U)/VLOOKUP(O202,'Paso 3 - Análisis'!P:Q,2,FALSE)</f>
        <v>0</v>
      </c>
      <c r="W202" s="19">
        <f>+VLOOKUP(O202,'Paso 3 - Análisis'!$O$11:$P$22,2,FALSE)*SUMIF(O:O,O202,U:U)/VLOOKUP(O202,'Paso 3 - Análisis'!P:Q,2,FALSE)</f>
        <v>0</v>
      </c>
      <c r="X202" s="19">
        <f t="shared" si="28"/>
        <v>0</v>
      </c>
      <c r="Y202" s="19">
        <f t="shared" si="35"/>
        <v>0</v>
      </c>
    </row>
    <row r="203" spans="1:25" x14ac:dyDescent="0.25">
      <c r="A203" t="s">
        <v>28</v>
      </c>
      <c r="B203" t="s">
        <v>32</v>
      </c>
      <c r="C203">
        <f>+'Paso 1 - Ingresos Fijos'!R38</f>
        <v>0</v>
      </c>
      <c r="D203">
        <f>+'Paso 1 - Ingresos Fijos'!S38</f>
        <v>0</v>
      </c>
      <c r="E203" t="str">
        <f t="shared" si="31"/>
        <v>Noviembre0</v>
      </c>
      <c r="F203" s="19">
        <f>+'Paso 1 - Ingresos Fijos'!T38</f>
        <v>0</v>
      </c>
      <c r="G203" t="s">
        <v>33</v>
      </c>
      <c r="H203">
        <f>+'Paso 2 - Gastos Fijos'!V38</f>
        <v>0</v>
      </c>
      <c r="I203">
        <f>+'Paso 2 - Gastos Fijos'!S38</f>
        <v>0</v>
      </c>
      <c r="J203" t="str">
        <f t="shared" si="32"/>
        <v>Noviembre0</v>
      </c>
      <c r="K203" s="8">
        <f>+'Paso 2 - Gastos Fijos'!T38</f>
        <v>0</v>
      </c>
      <c r="O203" t="s">
        <v>6</v>
      </c>
      <c r="P203" t="s">
        <v>32</v>
      </c>
      <c r="Q203">
        <v>20</v>
      </c>
      <c r="R203" t="str">
        <f t="shared" si="33"/>
        <v>Julio20</v>
      </c>
      <c r="S203" s="19">
        <f t="shared" si="29"/>
        <v>0</v>
      </c>
      <c r="T203" s="19">
        <f t="shared" si="30"/>
        <v>0</v>
      </c>
      <c r="U203" s="19">
        <f t="shared" si="34"/>
        <v>0</v>
      </c>
      <c r="V203" s="19">
        <f>+(1-VLOOKUP(O203,'Paso 3 - Análisis'!$O$11:$P$22,2,FALSE))*SUMIF(O:O,O203,U:U)/VLOOKUP(O203,'Paso 3 - Análisis'!P:Q,2,FALSE)</f>
        <v>0</v>
      </c>
      <c r="W203" s="19">
        <f>+VLOOKUP(O203,'Paso 3 - Análisis'!$O$11:$P$22,2,FALSE)*SUMIF(O:O,O203,U:U)/VLOOKUP(O203,'Paso 3 - Análisis'!P:Q,2,FALSE)</f>
        <v>0</v>
      </c>
      <c r="X203" s="19">
        <f t="shared" si="28"/>
        <v>0</v>
      </c>
      <c r="Y203" s="19">
        <f t="shared" si="35"/>
        <v>0</v>
      </c>
    </row>
    <row r="204" spans="1:25" x14ac:dyDescent="0.25">
      <c r="A204" t="s">
        <v>28</v>
      </c>
      <c r="B204" t="s">
        <v>32</v>
      </c>
      <c r="C204">
        <f>+'Paso 1 - Ingresos Fijos'!R39</f>
        <v>0</v>
      </c>
      <c r="D204">
        <f>+'Paso 1 - Ingresos Fijos'!S39</f>
        <v>0</v>
      </c>
      <c r="E204" t="str">
        <f t="shared" si="31"/>
        <v>Noviembre0</v>
      </c>
      <c r="F204" s="19">
        <f>+'Paso 1 - Ingresos Fijos'!T39</f>
        <v>0</v>
      </c>
      <c r="G204" t="s">
        <v>33</v>
      </c>
      <c r="H204">
        <f>+'Paso 2 - Gastos Fijos'!V39</f>
        <v>0</v>
      </c>
      <c r="I204">
        <f>+'Paso 2 - Gastos Fijos'!S39</f>
        <v>0</v>
      </c>
      <c r="J204" t="str">
        <f t="shared" si="32"/>
        <v>Noviembre0</v>
      </c>
      <c r="K204" s="8">
        <f>+'Paso 2 - Gastos Fijos'!T39</f>
        <v>0</v>
      </c>
      <c r="O204" t="s">
        <v>6</v>
      </c>
      <c r="P204" t="s">
        <v>32</v>
      </c>
      <c r="Q204">
        <v>21</v>
      </c>
      <c r="R204" t="str">
        <f t="shared" si="33"/>
        <v>Julio21</v>
      </c>
      <c r="S204" s="19">
        <f t="shared" si="29"/>
        <v>0</v>
      </c>
      <c r="T204" s="19">
        <f t="shared" si="30"/>
        <v>0</v>
      </c>
      <c r="U204" s="19">
        <f t="shared" si="34"/>
        <v>0</v>
      </c>
      <c r="V204" s="19">
        <f>+(1-VLOOKUP(O204,'Paso 3 - Análisis'!$O$11:$P$22,2,FALSE))*SUMIF(O:O,O204,U:U)/VLOOKUP(O204,'Paso 3 - Análisis'!P:Q,2,FALSE)</f>
        <v>0</v>
      </c>
      <c r="W204" s="19">
        <f>+VLOOKUP(O204,'Paso 3 - Análisis'!$O$11:$P$22,2,FALSE)*SUMIF(O:O,O204,U:U)/VLOOKUP(O204,'Paso 3 - Análisis'!P:Q,2,FALSE)</f>
        <v>0</v>
      </c>
      <c r="X204" s="19">
        <f t="shared" si="28"/>
        <v>0</v>
      </c>
      <c r="Y204" s="19">
        <f t="shared" si="35"/>
        <v>0</v>
      </c>
    </row>
    <row r="205" spans="1:25" x14ac:dyDescent="0.25">
      <c r="A205" t="s">
        <v>28</v>
      </c>
      <c r="B205" t="s">
        <v>32</v>
      </c>
      <c r="C205">
        <f>+'Paso 1 - Ingresos Fijos'!R40</f>
        <v>0</v>
      </c>
      <c r="D205">
        <f>+'Paso 1 - Ingresos Fijos'!S40</f>
        <v>0</v>
      </c>
      <c r="E205" t="str">
        <f t="shared" si="31"/>
        <v>Noviembre0</v>
      </c>
      <c r="F205" s="19">
        <f>+'Paso 1 - Ingresos Fijos'!T40</f>
        <v>0</v>
      </c>
      <c r="G205" t="s">
        <v>33</v>
      </c>
      <c r="H205">
        <f>+'Paso 2 - Gastos Fijos'!V40</f>
        <v>0</v>
      </c>
      <c r="I205">
        <f>+'Paso 2 - Gastos Fijos'!S40</f>
        <v>0</v>
      </c>
      <c r="J205" t="str">
        <f t="shared" si="32"/>
        <v>Noviembre0</v>
      </c>
      <c r="K205" s="8">
        <f>+'Paso 2 - Gastos Fijos'!T40</f>
        <v>0</v>
      </c>
      <c r="O205" t="s">
        <v>6</v>
      </c>
      <c r="P205" t="s">
        <v>32</v>
      </c>
      <c r="Q205">
        <v>22</v>
      </c>
      <c r="R205" t="str">
        <f t="shared" si="33"/>
        <v>Julio22</v>
      </c>
      <c r="S205" s="19">
        <f t="shared" si="29"/>
        <v>0</v>
      </c>
      <c r="T205" s="19">
        <f t="shared" si="30"/>
        <v>0</v>
      </c>
      <c r="U205" s="19">
        <f t="shared" si="34"/>
        <v>0</v>
      </c>
      <c r="V205" s="19">
        <f>+(1-VLOOKUP(O205,'Paso 3 - Análisis'!$O$11:$P$22,2,FALSE))*SUMIF(O:O,O205,U:U)/VLOOKUP(O205,'Paso 3 - Análisis'!P:Q,2,FALSE)</f>
        <v>0</v>
      </c>
      <c r="W205" s="19">
        <f>+VLOOKUP(O205,'Paso 3 - Análisis'!$O$11:$P$22,2,FALSE)*SUMIF(O:O,O205,U:U)/VLOOKUP(O205,'Paso 3 - Análisis'!P:Q,2,FALSE)</f>
        <v>0</v>
      </c>
      <c r="X205" s="19">
        <f t="shared" si="28"/>
        <v>0</v>
      </c>
      <c r="Y205" s="19">
        <f t="shared" si="35"/>
        <v>0</v>
      </c>
    </row>
    <row r="206" spans="1:25" x14ac:dyDescent="0.25">
      <c r="A206" t="s">
        <v>28</v>
      </c>
      <c r="B206" t="s">
        <v>32</v>
      </c>
      <c r="C206">
        <f>+'Paso 1 - Ingresos Fijos'!R41</f>
        <v>0</v>
      </c>
      <c r="D206">
        <f>+'Paso 1 - Ingresos Fijos'!S41</f>
        <v>0</v>
      </c>
      <c r="E206" t="str">
        <f t="shared" si="31"/>
        <v>Noviembre0</v>
      </c>
      <c r="F206" s="19">
        <f>+'Paso 1 - Ingresos Fijos'!T41</f>
        <v>0</v>
      </c>
      <c r="G206" t="s">
        <v>33</v>
      </c>
      <c r="H206">
        <f>+'Paso 2 - Gastos Fijos'!V41</f>
        <v>0</v>
      </c>
      <c r="I206">
        <f>+'Paso 2 - Gastos Fijos'!S41</f>
        <v>0</v>
      </c>
      <c r="J206" t="str">
        <f t="shared" si="32"/>
        <v>Noviembre0</v>
      </c>
      <c r="K206" s="8">
        <f>+'Paso 2 - Gastos Fijos'!T41</f>
        <v>0</v>
      </c>
      <c r="O206" t="s">
        <v>6</v>
      </c>
      <c r="P206" t="s">
        <v>32</v>
      </c>
      <c r="Q206">
        <v>23</v>
      </c>
      <c r="R206" t="str">
        <f t="shared" si="33"/>
        <v>Julio23</v>
      </c>
      <c r="S206" s="19">
        <f t="shared" si="29"/>
        <v>0</v>
      </c>
      <c r="T206" s="19">
        <f t="shared" si="30"/>
        <v>0</v>
      </c>
      <c r="U206" s="19">
        <f t="shared" si="34"/>
        <v>0</v>
      </c>
      <c r="V206" s="19">
        <f>+(1-VLOOKUP(O206,'Paso 3 - Análisis'!$O$11:$P$22,2,FALSE))*SUMIF(O:O,O206,U:U)/VLOOKUP(O206,'Paso 3 - Análisis'!P:Q,2,FALSE)</f>
        <v>0</v>
      </c>
      <c r="W206" s="19">
        <f>+VLOOKUP(O206,'Paso 3 - Análisis'!$O$11:$P$22,2,FALSE)*SUMIF(O:O,O206,U:U)/VLOOKUP(O206,'Paso 3 - Análisis'!P:Q,2,FALSE)</f>
        <v>0</v>
      </c>
      <c r="X206" s="19">
        <f t="shared" si="28"/>
        <v>0</v>
      </c>
      <c r="Y206" s="19">
        <f t="shared" si="35"/>
        <v>0</v>
      </c>
    </row>
    <row r="207" spans="1:25" x14ac:dyDescent="0.25">
      <c r="A207" t="s">
        <v>28</v>
      </c>
      <c r="B207" t="s">
        <v>32</v>
      </c>
      <c r="C207">
        <f>+'Paso 1 - Ingresos Fijos'!R42</f>
        <v>0</v>
      </c>
      <c r="D207">
        <f>+'Paso 1 - Ingresos Fijos'!S42</f>
        <v>0</v>
      </c>
      <c r="E207" t="str">
        <f t="shared" si="31"/>
        <v>Noviembre0</v>
      </c>
      <c r="F207" s="19">
        <f>+'Paso 1 - Ingresos Fijos'!T42</f>
        <v>0</v>
      </c>
      <c r="G207" t="s">
        <v>33</v>
      </c>
      <c r="H207">
        <f>+'Paso 2 - Gastos Fijos'!V42</f>
        <v>0</v>
      </c>
      <c r="I207">
        <f>+'Paso 2 - Gastos Fijos'!S42</f>
        <v>0</v>
      </c>
      <c r="J207" t="str">
        <f t="shared" si="32"/>
        <v>Noviembre0</v>
      </c>
      <c r="K207" s="8">
        <f>+'Paso 2 - Gastos Fijos'!T42</f>
        <v>0</v>
      </c>
      <c r="O207" t="s">
        <v>6</v>
      </c>
      <c r="P207" t="s">
        <v>32</v>
      </c>
      <c r="Q207">
        <v>24</v>
      </c>
      <c r="R207" t="str">
        <f t="shared" si="33"/>
        <v>Julio24</v>
      </c>
      <c r="S207" s="19">
        <f t="shared" si="29"/>
        <v>0</v>
      </c>
      <c r="T207" s="19">
        <f t="shared" si="30"/>
        <v>0</v>
      </c>
      <c r="U207" s="19">
        <f t="shared" si="34"/>
        <v>0</v>
      </c>
      <c r="V207" s="19">
        <f>+(1-VLOOKUP(O207,'Paso 3 - Análisis'!$O$11:$P$22,2,FALSE))*SUMIF(O:O,O207,U:U)/VLOOKUP(O207,'Paso 3 - Análisis'!P:Q,2,FALSE)</f>
        <v>0</v>
      </c>
      <c r="W207" s="19">
        <f>+VLOOKUP(O207,'Paso 3 - Análisis'!$O$11:$P$22,2,FALSE)*SUMIF(O:O,O207,U:U)/VLOOKUP(O207,'Paso 3 - Análisis'!P:Q,2,FALSE)</f>
        <v>0</v>
      </c>
      <c r="X207" s="19">
        <f t="shared" si="28"/>
        <v>0</v>
      </c>
      <c r="Y207" s="19">
        <f t="shared" si="35"/>
        <v>0</v>
      </c>
    </row>
    <row r="208" spans="1:25" x14ac:dyDescent="0.25">
      <c r="A208" t="s">
        <v>28</v>
      </c>
      <c r="B208" t="s">
        <v>32</v>
      </c>
      <c r="C208">
        <f>+'Paso 1 - Ingresos Fijos'!R43</f>
        <v>0</v>
      </c>
      <c r="D208">
        <f>+'Paso 1 - Ingresos Fijos'!S43</f>
        <v>0</v>
      </c>
      <c r="E208" t="str">
        <f t="shared" si="31"/>
        <v>Noviembre0</v>
      </c>
      <c r="F208" s="19">
        <f>+'Paso 1 - Ingresos Fijos'!T43</f>
        <v>0</v>
      </c>
      <c r="G208" t="s">
        <v>33</v>
      </c>
      <c r="H208">
        <f>+'Paso 2 - Gastos Fijos'!V43</f>
        <v>0</v>
      </c>
      <c r="I208">
        <f>+'Paso 2 - Gastos Fijos'!S43</f>
        <v>0</v>
      </c>
      <c r="J208" t="str">
        <f t="shared" si="32"/>
        <v>Noviembre0</v>
      </c>
      <c r="K208" s="8">
        <f>+'Paso 2 - Gastos Fijos'!T43</f>
        <v>0</v>
      </c>
      <c r="O208" t="s">
        <v>6</v>
      </c>
      <c r="P208" t="s">
        <v>32</v>
      </c>
      <c r="Q208">
        <v>25</v>
      </c>
      <c r="R208" t="str">
        <f t="shared" si="33"/>
        <v>Julio25</v>
      </c>
      <c r="S208" s="19">
        <f t="shared" si="29"/>
        <v>0</v>
      </c>
      <c r="T208" s="19">
        <f t="shared" si="30"/>
        <v>0</v>
      </c>
      <c r="U208" s="19">
        <f t="shared" si="34"/>
        <v>0</v>
      </c>
      <c r="V208" s="19">
        <f>+(1-VLOOKUP(O208,'Paso 3 - Análisis'!$O$11:$P$22,2,FALSE))*SUMIF(O:O,O208,U:U)/VLOOKUP(O208,'Paso 3 - Análisis'!P:Q,2,FALSE)</f>
        <v>0</v>
      </c>
      <c r="W208" s="19">
        <f>+VLOOKUP(O208,'Paso 3 - Análisis'!$O$11:$P$22,2,FALSE)*SUMIF(O:O,O208,U:U)/VLOOKUP(O208,'Paso 3 - Análisis'!P:Q,2,FALSE)</f>
        <v>0</v>
      </c>
      <c r="X208" s="19">
        <f t="shared" si="28"/>
        <v>0</v>
      </c>
      <c r="Y208" s="19">
        <f t="shared" si="35"/>
        <v>0</v>
      </c>
    </row>
    <row r="209" spans="1:25" x14ac:dyDescent="0.25">
      <c r="A209" t="s">
        <v>28</v>
      </c>
      <c r="B209" t="s">
        <v>32</v>
      </c>
      <c r="C209">
        <f>+'Paso 1 - Ingresos Fijos'!R44</f>
        <v>0</v>
      </c>
      <c r="D209">
        <f>+'Paso 1 - Ingresos Fijos'!S44</f>
        <v>0</v>
      </c>
      <c r="E209" t="str">
        <f t="shared" si="31"/>
        <v>Noviembre0</v>
      </c>
      <c r="F209" s="19">
        <f>+'Paso 1 - Ingresos Fijos'!T44</f>
        <v>0</v>
      </c>
      <c r="G209" t="s">
        <v>33</v>
      </c>
      <c r="H209">
        <f>+'Paso 2 - Gastos Fijos'!V44</f>
        <v>0</v>
      </c>
      <c r="I209">
        <f>+'Paso 2 - Gastos Fijos'!S44</f>
        <v>0</v>
      </c>
      <c r="J209" t="str">
        <f t="shared" si="32"/>
        <v>Noviembre0</v>
      </c>
      <c r="K209" s="8">
        <f>+'Paso 2 - Gastos Fijos'!T44</f>
        <v>0</v>
      </c>
      <c r="O209" t="s">
        <v>6</v>
      </c>
      <c r="P209" t="s">
        <v>32</v>
      </c>
      <c r="Q209">
        <v>26</v>
      </c>
      <c r="R209" t="str">
        <f t="shared" si="33"/>
        <v>Julio26</v>
      </c>
      <c r="S209" s="19">
        <f t="shared" si="29"/>
        <v>0</v>
      </c>
      <c r="T209" s="19">
        <f t="shared" si="30"/>
        <v>0</v>
      </c>
      <c r="U209" s="19">
        <f t="shared" si="34"/>
        <v>0</v>
      </c>
      <c r="V209" s="19">
        <f>+(1-VLOOKUP(O209,'Paso 3 - Análisis'!$O$11:$P$22,2,FALSE))*SUMIF(O:O,O209,U:U)/VLOOKUP(O209,'Paso 3 - Análisis'!P:Q,2,FALSE)</f>
        <v>0</v>
      </c>
      <c r="W209" s="19">
        <f>+VLOOKUP(O209,'Paso 3 - Análisis'!$O$11:$P$22,2,FALSE)*SUMIF(O:O,O209,U:U)/VLOOKUP(O209,'Paso 3 - Análisis'!P:Q,2,FALSE)</f>
        <v>0</v>
      </c>
      <c r="X209" s="19">
        <f t="shared" si="28"/>
        <v>0</v>
      </c>
      <c r="Y209" s="19">
        <f t="shared" si="35"/>
        <v>0</v>
      </c>
    </row>
    <row r="210" spans="1:25" x14ac:dyDescent="0.25">
      <c r="A210" t="s">
        <v>28</v>
      </c>
      <c r="B210" t="s">
        <v>32</v>
      </c>
      <c r="C210">
        <f>+'Paso 1 - Ingresos Fijos'!R45</f>
        <v>0</v>
      </c>
      <c r="D210">
        <f>+'Paso 1 - Ingresos Fijos'!S45</f>
        <v>0</v>
      </c>
      <c r="E210" t="str">
        <f t="shared" si="31"/>
        <v>Noviembre0</v>
      </c>
      <c r="F210" s="19">
        <f>+'Paso 1 - Ingresos Fijos'!T45</f>
        <v>0</v>
      </c>
      <c r="G210" t="s">
        <v>33</v>
      </c>
      <c r="H210">
        <f>+'Paso 2 - Gastos Fijos'!V45</f>
        <v>0</v>
      </c>
      <c r="I210">
        <f>+'Paso 2 - Gastos Fijos'!S45</f>
        <v>0</v>
      </c>
      <c r="J210" t="str">
        <f t="shared" si="32"/>
        <v>Noviembre0</v>
      </c>
      <c r="K210" s="8">
        <f>+'Paso 2 - Gastos Fijos'!T45</f>
        <v>0</v>
      </c>
      <c r="O210" t="s">
        <v>6</v>
      </c>
      <c r="P210" t="s">
        <v>32</v>
      </c>
      <c r="Q210">
        <v>27</v>
      </c>
      <c r="R210" t="str">
        <f t="shared" si="33"/>
        <v>Julio27</v>
      </c>
      <c r="S210" s="19">
        <f t="shared" si="29"/>
        <v>0</v>
      </c>
      <c r="T210" s="19">
        <f t="shared" si="30"/>
        <v>0</v>
      </c>
      <c r="U210" s="19">
        <f t="shared" si="34"/>
        <v>0</v>
      </c>
      <c r="V210" s="19">
        <f>+(1-VLOOKUP(O210,'Paso 3 - Análisis'!$O$11:$P$22,2,FALSE))*SUMIF(O:O,O210,U:U)/VLOOKUP(O210,'Paso 3 - Análisis'!P:Q,2,FALSE)</f>
        <v>0</v>
      </c>
      <c r="W210" s="19">
        <f>+VLOOKUP(O210,'Paso 3 - Análisis'!$O$11:$P$22,2,FALSE)*SUMIF(O:O,O210,U:U)/VLOOKUP(O210,'Paso 3 - Análisis'!P:Q,2,FALSE)</f>
        <v>0</v>
      </c>
      <c r="X210" s="19">
        <f t="shared" si="28"/>
        <v>0</v>
      </c>
      <c r="Y210" s="19">
        <f t="shared" si="35"/>
        <v>0</v>
      </c>
    </row>
    <row r="211" spans="1:25" x14ac:dyDescent="0.25">
      <c r="A211" t="s">
        <v>28</v>
      </c>
      <c r="B211" t="s">
        <v>32</v>
      </c>
      <c r="C211">
        <f>+'Paso 1 - Ingresos Fijos'!R46</f>
        <v>0</v>
      </c>
      <c r="D211">
        <f>+'Paso 1 - Ingresos Fijos'!S46</f>
        <v>0</v>
      </c>
      <c r="E211" t="str">
        <f t="shared" si="31"/>
        <v>Noviembre0</v>
      </c>
      <c r="F211" s="19">
        <f>+'Paso 1 - Ingresos Fijos'!T46</f>
        <v>0</v>
      </c>
      <c r="G211" t="s">
        <v>33</v>
      </c>
      <c r="H211">
        <f>+'Paso 2 - Gastos Fijos'!V46</f>
        <v>0</v>
      </c>
      <c r="I211">
        <f>+'Paso 2 - Gastos Fijos'!S46</f>
        <v>0</v>
      </c>
      <c r="J211" t="str">
        <f t="shared" si="32"/>
        <v>Noviembre0</v>
      </c>
      <c r="K211" s="8">
        <f>+'Paso 2 - Gastos Fijos'!T46</f>
        <v>0</v>
      </c>
      <c r="O211" t="s">
        <v>6</v>
      </c>
      <c r="P211" t="s">
        <v>32</v>
      </c>
      <c r="Q211">
        <v>28</v>
      </c>
      <c r="R211" t="str">
        <f t="shared" si="33"/>
        <v>Julio28</v>
      </c>
      <c r="S211" s="19">
        <f t="shared" si="29"/>
        <v>0</v>
      </c>
      <c r="T211" s="19">
        <f t="shared" si="30"/>
        <v>0</v>
      </c>
      <c r="U211" s="19">
        <f t="shared" si="34"/>
        <v>0</v>
      </c>
      <c r="V211" s="19">
        <f>+(1-VLOOKUP(O211,'Paso 3 - Análisis'!$O$11:$P$22,2,FALSE))*SUMIF(O:O,O211,U:U)/VLOOKUP(O211,'Paso 3 - Análisis'!P:Q,2,FALSE)</f>
        <v>0</v>
      </c>
      <c r="W211" s="19">
        <f>+VLOOKUP(O211,'Paso 3 - Análisis'!$O$11:$P$22,2,FALSE)*SUMIF(O:O,O211,U:U)/VLOOKUP(O211,'Paso 3 - Análisis'!P:Q,2,FALSE)</f>
        <v>0</v>
      </c>
      <c r="X211" s="19">
        <f t="shared" si="28"/>
        <v>0</v>
      </c>
      <c r="Y211" s="19">
        <f t="shared" si="35"/>
        <v>0</v>
      </c>
    </row>
    <row r="212" spans="1:25" x14ac:dyDescent="0.25">
      <c r="A212" t="s">
        <v>28</v>
      </c>
      <c r="B212" t="s">
        <v>32</v>
      </c>
      <c r="C212">
        <f>+'Paso 1 - Ingresos Fijos'!R47</f>
        <v>0</v>
      </c>
      <c r="D212">
        <f>+'Paso 1 - Ingresos Fijos'!S47</f>
        <v>0</v>
      </c>
      <c r="E212" t="str">
        <f t="shared" si="31"/>
        <v>Noviembre0</v>
      </c>
      <c r="F212" s="19">
        <f>+'Paso 1 - Ingresos Fijos'!T47</f>
        <v>0</v>
      </c>
      <c r="G212" t="s">
        <v>33</v>
      </c>
      <c r="H212">
        <f>+'Paso 2 - Gastos Fijos'!V47</f>
        <v>0</v>
      </c>
      <c r="I212">
        <f>+'Paso 2 - Gastos Fijos'!S47</f>
        <v>0</v>
      </c>
      <c r="J212" t="str">
        <f t="shared" si="32"/>
        <v>Noviembre0</v>
      </c>
      <c r="K212" s="8">
        <f>+'Paso 2 - Gastos Fijos'!T47</f>
        <v>0</v>
      </c>
      <c r="O212" t="s">
        <v>6</v>
      </c>
      <c r="P212" t="s">
        <v>32</v>
      </c>
      <c r="Q212">
        <v>29</v>
      </c>
      <c r="R212" t="str">
        <f t="shared" si="33"/>
        <v>Julio29</v>
      </c>
      <c r="S212" s="19">
        <f t="shared" si="29"/>
        <v>0</v>
      </c>
      <c r="T212" s="19">
        <f t="shared" si="30"/>
        <v>0</v>
      </c>
      <c r="U212" s="19">
        <f t="shared" si="34"/>
        <v>0</v>
      </c>
      <c r="V212" s="19">
        <f>+(1-VLOOKUP(O212,'Paso 3 - Análisis'!$O$11:$P$22,2,FALSE))*SUMIF(O:O,O212,U:U)/VLOOKUP(O212,'Paso 3 - Análisis'!P:Q,2,FALSE)</f>
        <v>0</v>
      </c>
      <c r="W212" s="19">
        <f>+VLOOKUP(O212,'Paso 3 - Análisis'!$O$11:$P$22,2,FALSE)*SUMIF(O:O,O212,U:U)/VLOOKUP(O212,'Paso 3 - Análisis'!P:Q,2,FALSE)</f>
        <v>0</v>
      </c>
      <c r="X212" s="19">
        <f t="shared" si="28"/>
        <v>0</v>
      </c>
      <c r="Y212" s="19">
        <f t="shared" si="35"/>
        <v>0</v>
      </c>
    </row>
    <row r="213" spans="1:25" x14ac:dyDescent="0.25">
      <c r="A213" t="s">
        <v>28</v>
      </c>
      <c r="B213" t="s">
        <v>32</v>
      </c>
      <c r="C213">
        <f>+'Paso 1 - Ingresos Fijos'!R48</f>
        <v>0</v>
      </c>
      <c r="D213">
        <f>+'Paso 1 - Ingresos Fijos'!S48</f>
        <v>0</v>
      </c>
      <c r="E213" t="str">
        <f t="shared" si="31"/>
        <v>Noviembre0</v>
      </c>
      <c r="F213" s="19">
        <f>+'Paso 1 - Ingresos Fijos'!T48</f>
        <v>0</v>
      </c>
      <c r="G213" t="s">
        <v>33</v>
      </c>
      <c r="H213">
        <f>+'Paso 2 - Gastos Fijos'!V48</f>
        <v>0</v>
      </c>
      <c r="I213">
        <f>+'Paso 2 - Gastos Fijos'!S48</f>
        <v>0</v>
      </c>
      <c r="J213" t="str">
        <f t="shared" si="32"/>
        <v>Noviembre0</v>
      </c>
      <c r="K213" s="8">
        <f>+'Paso 2 - Gastos Fijos'!T48</f>
        <v>0</v>
      </c>
      <c r="O213" t="s">
        <v>6</v>
      </c>
      <c r="P213" t="s">
        <v>32</v>
      </c>
      <c r="Q213">
        <v>30</v>
      </c>
      <c r="R213" t="str">
        <f t="shared" si="33"/>
        <v>Julio30</v>
      </c>
      <c r="S213" s="19">
        <f t="shared" si="29"/>
        <v>0</v>
      </c>
      <c r="T213" s="19">
        <f t="shared" si="30"/>
        <v>0</v>
      </c>
      <c r="U213" s="19">
        <f t="shared" si="34"/>
        <v>0</v>
      </c>
      <c r="V213" s="19">
        <f>+(1-VLOOKUP(O213,'Paso 3 - Análisis'!$O$11:$P$22,2,FALSE))*SUMIF(O:O,O213,U:U)/VLOOKUP(O213,'Paso 3 - Análisis'!P:Q,2,FALSE)</f>
        <v>0</v>
      </c>
      <c r="W213" s="19">
        <f>+VLOOKUP(O213,'Paso 3 - Análisis'!$O$11:$P$22,2,FALSE)*SUMIF(O:O,O213,U:U)/VLOOKUP(O213,'Paso 3 - Análisis'!P:Q,2,FALSE)</f>
        <v>0</v>
      </c>
      <c r="X213" s="19">
        <f t="shared" si="28"/>
        <v>0</v>
      </c>
      <c r="Y213" s="19">
        <f t="shared" si="35"/>
        <v>0</v>
      </c>
    </row>
    <row r="214" spans="1:25" x14ac:dyDescent="0.25">
      <c r="A214" t="s">
        <v>28</v>
      </c>
      <c r="B214" t="s">
        <v>32</v>
      </c>
      <c r="C214">
        <f>+'Paso 1 - Ingresos Fijos'!R49</f>
        <v>0</v>
      </c>
      <c r="D214">
        <f>+'Paso 1 - Ingresos Fijos'!S49</f>
        <v>0</v>
      </c>
      <c r="E214" t="str">
        <f t="shared" si="31"/>
        <v>Noviembre0</v>
      </c>
      <c r="F214" s="19">
        <f>+'Paso 1 - Ingresos Fijos'!T49</f>
        <v>0</v>
      </c>
      <c r="G214" t="s">
        <v>33</v>
      </c>
      <c r="H214">
        <f>+'Paso 2 - Gastos Fijos'!V49</f>
        <v>0</v>
      </c>
      <c r="I214">
        <f>+'Paso 2 - Gastos Fijos'!S49</f>
        <v>0</v>
      </c>
      <c r="J214" t="str">
        <f t="shared" si="32"/>
        <v>Noviembre0</v>
      </c>
      <c r="K214" s="8">
        <f>+'Paso 2 - Gastos Fijos'!T49</f>
        <v>0</v>
      </c>
      <c r="O214" t="s">
        <v>6</v>
      </c>
      <c r="P214" t="s">
        <v>32</v>
      </c>
      <c r="Q214">
        <v>31</v>
      </c>
      <c r="R214" t="str">
        <f t="shared" si="33"/>
        <v>Julio31</v>
      </c>
      <c r="S214" s="19">
        <f t="shared" si="29"/>
        <v>0</v>
      </c>
      <c r="T214" s="19">
        <f t="shared" si="30"/>
        <v>0</v>
      </c>
      <c r="U214" s="19">
        <f t="shared" si="34"/>
        <v>0</v>
      </c>
      <c r="V214" s="19">
        <f>+(1-VLOOKUP(O214,'Paso 3 - Análisis'!$O$11:$P$22,2,FALSE))*SUMIF(O:O,O214,U:U)/VLOOKUP(O214,'Paso 3 - Análisis'!P:Q,2,FALSE)</f>
        <v>0</v>
      </c>
      <c r="W214" s="19">
        <f>+VLOOKUP(O214,'Paso 3 - Análisis'!$O$11:$P$22,2,FALSE)*SUMIF(O:O,O214,U:U)/VLOOKUP(O214,'Paso 3 - Análisis'!P:Q,2,FALSE)</f>
        <v>0</v>
      </c>
      <c r="X214" s="19">
        <f t="shared" si="28"/>
        <v>0</v>
      </c>
      <c r="Y214" s="19">
        <f t="shared" si="35"/>
        <v>0</v>
      </c>
    </row>
    <row r="215" spans="1:25" x14ac:dyDescent="0.25">
      <c r="A215" t="s">
        <v>28</v>
      </c>
      <c r="B215" t="s">
        <v>32</v>
      </c>
      <c r="C215">
        <f>+'Paso 1 - Ingresos Fijos'!R50</f>
        <v>0</v>
      </c>
      <c r="D215">
        <f>+'Paso 1 - Ingresos Fijos'!S50</f>
        <v>0</v>
      </c>
      <c r="E215" t="str">
        <f t="shared" si="31"/>
        <v>Noviembre0</v>
      </c>
      <c r="F215" s="19">
        <f>+'Paso 1 - Ingresos Fijos'!T50</f>
        <v>0</v>
      </c>
      <c r="G215" t="s">
        <v>33</v>
      </c>
      <c r="H215">
        <f>+'Paso 2 - Gastos Fijos'!V50</f>
        <v>0</v>
      </c>
      <c r="I215">
        <f>+'Paso 2 - Gastos Fijos'!S50</f>
        <v>0</v>
      </c>
      <c r="J215" t="str">
        <f t="shared" si="32"/>
        <v>Noviembre0</v>
      </c>
      <c r="K215" s="8">
        <f>+'Paso 2 - Gastos Fijos'!T50</f>
        <v>0</v>
      </c>
      <c r="O215" t="s">
        <v>25</v>
      </c>
      <c r="P215" t="s">
        <v>32</v>
      </c>
      <c r="Q215">
        <v>1</v>
      </c>
      <c r="R215" t="str">
        <f t="shared" si="33"/>
        <v>Agosto1</v>
      </c>
      <c r="S215" s="19">
        <f t="shared" si="29"/>
        <v>0</v>
      </c>
      <c r="T215" s="19">
        <f t="shared" si="30"/>
        <v>0</v>
      </c>
      <c r="U215" s="19">
        <f t="shared" si="34"/>
        <v>0</v>
      </c>
      <c r="V215" s="19">
        <f>+(1-VLOOKUP(O215,'Paso 3 - Análisis'!$O$11:$P$22,2,FALSE))*SUMIF(O:O,O215,U:U)/VLOOKUP(O215,'Paso 3 - Análisis'!P:Q,2,FALSE)</f>
        <v>0</v>
      </c>
      <c r="W215" s="19">
        <f>+VLOOKUP(O215,'Paso 3 - Análisis'!$O$11:$P$22,2,FALSE)*SUMIF(O:O,O215,U:U)/VLOOKUP(O215,'Paso 3 - Análisis'!P:Q,2,FALSE)</f>
        <v>0</v>
      </c>
      <c r="X215" s="19">
        <f t="shared" si="28"/>
        <v>0</v>
      </c>
      <c r="Y215" s="19">
        <f t="shared" si="35"/>
        <v>0</v>
      </c>
    </row>
    <row r="216" spans="1:25" x14ac:dyDescent="0.25">
      <c r="A216" t="s">
        <v>28</v>
      </c>
      <c r="B216" t="s">
        <v>32</v>
      </c>
      <c r="C216">
        <f>+'Paso 1 - Ingresos Fijos'!R51</f>
        <v>0</v>
      </c>
      <c r="D216">
        <f>+'Paso 1 - Ingresos Fijos'!S51</f>
        <v>0</v>
      </c>
      <c r="E216" t="str">
        <f t="shared" si="31"/>
        <v>Noviembre0</v>
      </c>
      <c r="F216" s="19">
        <f>+'Paso 1 - Ingresos Fijos'!T51</f>
        <v>0</v>
      </c>
      <c r="G216" t="s">
        <v>33</v>
      </c>
      <c r="H216">
        <f>+'Paso 2 - Gastos Fijos'!V51</f>
        <v>0</v>
      </c>
      <c r="I216">
        <f>+'Paso 2 - Gastos Fijos'!S51</f>
        <v>0</v>
      </c>
      <c r="J216" t="str">
        <f t="shared" si="32"/>
        <v>Noviembre0</v>
      </c>
      <c r="K216" s="8">
        <f>+'Paso 2 - Gastos Fijos'!T51</f>
        <v>0</v>
      </c>
      <c r="O216" t="s">
        <v>25</v>
      </c>
      <c r="P216" t="s">
        <v>32</v>
      </c>
      <c r="Q216">
        <v>2</v>
      </c>
      <c r="R216" t="str">
        <f t="shared" si="33"/>
        <v>Agosto2</v>
      </c>
      <c r="S216" s="19">
        <f t="shared" si="29"/>
        <v>0</v>
      </c>
      <c r="T216" s="19">
        <f t="shared" si="30"/>
        <v>0</v>
      </c>
      <c r="U216" s="19">
        <f t="shared" si="34"/>
        <v>0</v>
      </c>
      <c r="V216" s="19">
        <f>+(1-VLOOKUP(O216,'Paso 3 - Análisis'!$O$11:$P$22,2,FALSE))*SUMIF(O:O,O216,U:U)/VLOOKUP(O216,'Paso 3 - Análisis'!P:Q,2,FALSE)</f>
        <v>0</v>
      </c>
      <c r="W216" s="19">
        <f>+VLOOKUP(O216,'Paso 3 - Análisis'!$O$11:$P$22,2,FALSE)*SUMIF(O:O,O216,U:U)/VLOOKUP(O216,'Paso 3 - Análisis'!P:Q,2,FALSE)</f>
        <v>0</v>
      </c>
      <c r="X216" s="19">
        <f t="shared" si="28"/>
        <v>0</v>
      </c>
      <c r="Y216" s="19">
        <f t="shared" si="35"/>
        <v>0</v>
      </c>
    </row>
    <row r="217" spans="1:25" x14ac:dyDescent="0.25">
      <c r="A217" t="s">
        <v>28</v>
      </c>
      <c r="B217" t="s">
        <v>32</v>
      </c>
      <c r="C217">
        <f>+'Paso 1 - Ingresos Fijos'!R52</f>
        <v>0</v>
      </c>
      <c r="D217">
        <f>+'Paso 1 - Ingresos Fijos'!S52</f>
        <v>0</v>
      </c>
      <c r="E217" t="str">
        <f t="shared" si="31"/>
        <v>Noviembre0</v>
      </c>
      <c r="F217" s="19">
        <f>+'Paso 1 - Ingresos Fijos'!T52</f>
        <v>0</v>
      </c>
      <c r="G217" t="s">
        <v>33</v>
      </c>
      <c r="H217">
        <f>+'Paso 2 - Gastos Fijos'!V52</f>
        <v>0</v>
      </c>
      <c r="I217">
        <f>+'Paso 2 - Gastos Fijos'!S52</f>
        <v>0</v>
      </c>
      <c r="J217" t="str">
        <f t="shared" si="32"/>
        <v>Noviembre0</v>
      </c>
      <c r="K217" s="8">
        <f>+'Paso 2 - Gastos Fijos'!T52</f>
        <v>0</v>
      </c>
      <c r="O217" t="s">
        <v>25</v>
      </c>
      <c r="P217" t="s">
        <v>32</v>
      </c>
      <c r="Q217">
        <v>3</v>
      </c>
      <c r="R217" t="str">
        <f t="shared" si="33"/>
        <v>Agosto3</v>
      </c>
      <c r="S217" s="19">
        <f t="shared" si="29"/>
        <v>0</v>
      </c>
      <c r="T217" s="19">
        <f t="shared" si="30"/>
        <v>0</v>
      </c>
      <c r="U217" s="19">
        <f t="shared" si="34"/>
        <v>0</v>
      </c>
      <c r="V217" s="19">
        <f>+(1-VLOOKUP(O217,'Paso 3 - Análisis'!$O$11:$P$22,2,FALSE))*SUMIF(O:O,O217,U:U)/VLOOKUP(O217,'Paso 3 - Análisis'!P:Q,2,FALSE)</f>
        <v>0</v>
      </c>
      <c r="W217" s="19">
        <f>+VLOOKUP(O217,'Paso 3 - Análisis'!$O$11:$P$22,2,FALSE)*SUMIF(O:O,O217,U:U)/VLOOKUP(O217,'Paso 3 - Análisis'!P:Q,2,FALSE)</f>
        <v>0</v>
      </c>
      <c r="X217" s="19">
        <f t="shared" si="28"/>
        <v>0</v>
      </c>
      <c r="Y217" s="19">
        <f t="shared" si="35"/>
        <v>0</v>
      </c>
    </row>
    <row r="218" spans="1:25" x14ac:dyDescent="0.25">
      <c r="A218" t="s">
        <v>28</v>
      </c>
      <c r="B218" t="s">
        <v>32</v>
      </c>
      <c r="C218">
        <f>+'Paso 1 - Ingresos Fijos'!R53</f>
        <v>0</v>
      </c>
      <c r="D218">
        <f>+'Paso 1 - Ingresos Fijos'!S53</f>
        <v>0</v>
      </c>
      <c r="E218" t="str">
        <f t="shared" si="31"/>
        <v>Noviembre0</v>
      </c>
      <c r="F218" s="19">
        <f>+'Paso 1 - Ingresos Fijos'!T53</f>
        <v>0</v>
      </c>
      <c r="G218" t="s">
        <v>33</v>
      </c>
      <c r="H218">
        <f>+'Paso 2 - Gastos Fijos'!V53</f>
        <v>0</v>
      </c>
      <c r="I218">
        <f>+'Paso 2 - Gastos Fijos'!S53</f>
        <v>0</v>
      </c>
      <c r="J218" t="str">
        <f t="shared" si="32"/>
        <v>Noviembre0</v>
      </c>
      <c r="K218" s="8">
        <f>+'Paso 2 - Gastos Fijos'!T53</f>
        <v>0</v>
      </c>
      <c r="O218" t="s">
        <v>25</v>
      </c>
      <c r="P218" t="s">
        <v>32</v>
      </c>
      <c r="Q218">
        <v>4</v>
      </c>
      <c r="R218" t="str">
        <f t="shared" si="33"/>
        <v>Agosto4</v>
      </c>
      <c r="S218" s="19">
        <f t="shared" si="29"/>
        <v>0</v>
      </c>
      <c r="T218" s="19">
        <f t="shared" si="30"/>
        <v>0</v>
      </c>
      <c r="U218" s="19">
        <f t="shared" si="34"/>
        <v>0</v>
      </c>
      <c r="V218" s="19">
        <f>+(1-VLOOKUP(O218,'Paso 3 - Análisis'!$O$11:$P$22,2,FALSE))*SUMIF(O:O,O218,U:U)/VLOOKUP(O218,'Paso 3 - Análisis'!P:Q,2,FALSE)</f>
        <v>0</v>
      </c>
      <c r="W218" s="19">
        <f>+VLOOKUP(O218,'Paso 3 - Análisis'!$O$11:$P$22,2,FALSE)*SUMIF(O:O,O218,U:U)/VLOOKUP(O218,'Paso 3 - Análisis'!P:Q,2,FALSE)</f>
        <v>0</v>
      </c>
      <c r="X218" s="19">
        <f t="shared" si="28"/>
        <v>0</v>
      </c>
      <c r="Y218" s="19">
        <f t="shared" si="35"/>
        <v>0</v>
      </c>
    </row>
    <row r="219" spans="1:25" x14ac:dyDescent="0.25">
      <c r="A219" t="s">
        <v>28</v>
      </c>
      <c r="B219" t="s">
        <v>32</v>
      </c>
      <c r="C219">
        <f>+'Paso 1 - Ingresos Fijos'!R54</f>
        <v>0</v>
      </c>
      <c r="D219">
        <f>+'Paso 1 - Ingresos Fijos'!S54</f>
        <v>0</v>
      </c>
      <c r="E219" t="str">
        <f t="shared" si="31"/>
        <v>Noviembre0</v>
      </c>
      <c r="F219" s="19">
        <f>+'Paso 1 - Ingresos Fijos'!T54</f>
        <v>0</v>
      </c>
      <c r="G219" t="s">
        <v>33</v>
      </c>
      <c r="H219">
        <f>+'Paso 2 - Gastos Fijos'!V54</f>
        <v>0</v>
      </c>
      <c r="I219">
        <f>+'Paso 2 - Gastos Fijos'!S54</f>
        <v>0</v>
      </c>
      <c r="J219" t="str">
        <f t="shared" si="32"/>
        <v>Noviembre0</v>
      </c>
      <c r="K219" s="8">
        <f>+'Paso 2 - Gastos Fijos'!T54</f>
        <v>0</v>
      </c>
      <c r="O219" t="s">
        <v>25</v>
      </c>
      <c r="P219" t="s">
        <v>32</v>
      </c>
      <c r="Q219">
        <v>5</v>
      </c>
      <c r="R219" t="str">
        <f t="shared" si="33"/>
        <v>Agosto5</v>
      </c>
      <c r="S219" s="19">
        <f t="shared" si="29"/>
        <v>0</v>
      </c>
      <c r="T219" s="19">
        <f t="shared" si="30"/>
        <v>0</v>
      </c>
      <c r="U219" s="19">
        <f t="shared" si="34"/>
        <v>0</v>
      </c>
      <c r="V219" s="19">
        <f>+(1-VLOOKUP(O219,'Paso 3 - Análisis'!$O$11:$P$22,2,FALSE))*SUMIF(O:O,O219,U:U)/VLOOKUP(O219,'Paso 3 - Análisis'!P:Q,2,FALSE)</f>
        <v>0</v>
      </c>
      <c r="W219" s="19">
        <f>+VLOOKUP(O219,'Paso 3 - Análisis'!$O$11:$P$22,2,FALSE)*SUMIF(O:O,O219,U:U)/VLOOKUP(O219,'Paso 3 - Análisis'!P:Q,2,FALSE)</f>
        <v>0</v>
      </c>
      <c r="X219" s="19">
        <f t="shared" si="28"/>
        <v>0</v>
      </c>
      <c r="Y219" s="19">
        <f t="shared" si="35"/>
        <v>0</v>
      </c>
    </row>
    <row r="220" spans="1:25" x14ac:dyDescent="0.25">
      <c r="A220" t="s">
        <v>28</v>
      </c>
      <c r="B220" t="s">
        <v>32</v>
      </c>
      <c r="C220">
        <f>+'Paso 1 - Ingresos Fijos'!R55</f>
        <v>0</v>
      </c>
      <c r="D220">
        <f>+'Paso 1 - Ingresos Fijos'!S55</f>
        <v>0</v>
      </c>
      <c r="E220" t="str">
        <f t="shared" si="31"/>
        <v>Noviembre0</v>
      </c>
      <c r="F220" s="19">
        <f>+'Paso 1 - Ingresos Fijos'!T55</f>
        <v>0</v>
      </c>
      <c r="G220" t="s">
        <v>33</v>
      </c>
      <c r="H220">
        <f>+'Paso 2 - Gastos Fijos'!V55</f>
        <v>0</v>
      </c>
      <c r="I220">
        <f>+'Paso 2 - Gastos Fijos'!S55</f>
        <v>0</v>
      </c>
      <c r="J220" t="str">
        <f t="shared" si="32"/>
        <v>Noviembre0</v>
      </c>
      <c r="K220" s="8">
        <f>+'Paso 2 - Gastos Fijos'!T55</f>
        <v>0</v>
      </c>
      <c r="O220" t="s">
        <v>25</v>
      </c>
      <c r="P220" t="s">
        <v>32</v>
      </c>
      <c r="Q220">
        <v>6</v>
      </c>
      <c r="R220" t="str">
        <f t="shared" si="33"/>
        <v>Agosto6</v>
      </c>
      <c r="S220" s="19">
        <f t="shared" si="29"/>
        <v>0</v>
      </c>
      <c r="T220" s="19">
        <f t="shared" si="30"/>
        <v>0</v>
      </c>
      <c r="U220" s="19">
        <f t="shared" si="34"/>
        <v>0</v>
      </c>
      <c r="V220" s="19">
        <f>+(1-VLOOKUP(O220,'Paso 3 - Análisis'!$O$11:$P$22,2,FALSE))*SUMIF(O:O,O220,U:U)/VLOOKUP(O220,'Paso 3 - Análisis'!P:Q,2,FALSE)</f>
        <v>0</v>
      </c>
      <c r="W220" s="19">
        <f>+VLOOKUP(O220,'Paso 3 - Análisis'!$O$11:$P$22,2,FALSE)*SUMIF(O:O,O220,U:U)/VLOOKUP(O220,'Paso 3 - Análisis'!P:Q,2,FALSE)</f>
        <v>0</v>
      </c>
      <c r="X220" s="19">
        <f t="shared" si="28"/>
        <v>0</v>
      </c>
      <c r="Y220" s="19">
        <f t="shared" si="35"/>
        <v>0</v>
      </c>
    </row>
    <row r="221" spans="1:25" x14ac:dyDescent="0.25">
      <c r="A221" t="s">
        <v>28</v>
      </c>
      <c r="B221" t="s">
        <v>32</v>
      </c>
      <c r="C221">
        <f>+'Paso 1 - Ingresos Fijos'!R56</f>
        <v>0</v>
      </c>
      <c r="D221">
        <f>+'Paso 1 - Ingresos Fijos'!S56</f>
        <v>0</v>
      </c>
      <c r="E221" t="str">
        <f t="shared" si="31"/>
        <v>Noviembre0</v>
      </c>
      <c r="F221" s="19">
        <f>+'Paso 1 - Ingresos Fijos'!T56</f>
        <v>0</v>
      </c>
      <c r="G221" t="s">
        <v>33</v>
      </c>
      <c r="H221">
        <f>+'Paso 2 - Gastos Fijos'!V56</f>
        <v>0</v>
      </c>
      <c r="I221">
        <f>+'Paso 2 - Gastos Fijos'!S56</f>
        <v>0</v>
      </c>
      <c r="J221" t="str">
        <f t="shared" si="32"/>
        <v>Noviembre0</v>
      </c>
      <c r="K221" s="8">
        <f>+'Paso 2 - Gastos Fijos'!T56</f>
        <v>0</v>
      </c>
      <c r="O221" t="s">
        <v>25</v>
      </c>
      <c r="P221" t="s">
        <v>32</v>
      </c>
      <c r="Q221">
        <v>7</v>
      </c>
      <c r="R221" t="str">
        <f t="shared" si="33"/>
        <v>Agosto7</v>
      </c>
      <c r="S221" s="19">
        <f t="shared" si="29"/>
        <v>0</v>
      </c>
      <c r="T221" s="19">
        <f t="shared" si="30"/>
        <v>0</v>
      </c>
      <c r="U221" s="19">
        <f t="shared" si="34"/>
        <v>0</v>
      </c>
      <c r="V221" s="19">
        <f>+(1-VLOOKUP(O221,'Paso 3 - Análisis'!$O$11:$P$22,2,FALSE))*SUMIF(O:O,O221,U:U)/VLOOKUP(O221,'Paso 3 - Análisis'!P:Q,2,FALSE)</f>
        <v>0</v>
      </c>
      <c r="W221" s="19">
        <f>+VLOOKUP(O221,'Paso 3 - Análisis'!$O$11:$P$22,2,FALSE)*SUMIF(O:O,O221,U:U)/VLOOKUP(O221,'Paso 3 - Análisis'!P:Q,2,FALSE)</f>
        <v>0</v>
      </c>
      <c r="X221" s="19">
        <f t="shared" si="28"/>
        <v>0</v>
      </c>
      <c r="Y221" s="19">
        <f t="shared" si="35"/>
        <v>0</v>
      </c>
    </row>
    <row r="222" spans="1:25" x14ac:dyDescent="0.25">
      <c r="A222" t="s">
        <v>29</v>
      </c>
      <c r="B222" t="s">
        <v>32</v>
      </c>
      <c r="C222">
        <f>+'Paso 1 - Ingresos Fijos'!V37</f>
        <v>0</v>
      </c>
      <c r="D222">
        <f>+'Paso 1 - Ingresos Fijos'!W37</f>
        <v>0</v>
      </c>
      <c r="E222" t="str">
        <f t="shared" si="31"/>
        <v>Diciembre0</v>
      </c>
      <c r="F222" s="19">
        <f>+'Paso 1 - Ingresos Fijos'!X37</f>
        <v>0</v>
      </c>
      <c r="G222" t="s">
        <v>33</v>
      </c>
      <c r="H222">
        <f>+'Paso 2 - Gastos Fijos'!Z37</f>
        <v>0</v>
      </c>
      <c r="I222">
        <f>+'Paso 2 - Gastos Fijos'!W37</f>
        <v>0</v>
      </c>
      <c r="J222" t="str">
        <f t="shared" si="32"/>
        <v>Diciembre0</v>
      </c>
      <c r="K222" s="8">
        <f>+'Paso 2 - Gastos Fijos'!X37</f>
        <v>0</v>
      </c>
      <c r="O222" t="s">
        <v>25</v>
      </c>
      <c r="P222" t="s">
        <v>32</v>
      </c>
      <c r="Q222">
        <v>8</v>
      </c>
      <c r="R222" t="str">
        <f t="shared" si="33"/>
        <v>Agosto8</v>
      </c>
      <c r="S222" s="19">
        <f t="shared" si="29"/>
        <v>0</v>
      </c>
      <c r="T222" s="19">
        <f t="shared" si="30"/>
        <v>0</v>
      </c>
      <c r="U222" s="19">
        <f t="shared" si="34"/>
        <v>0</v>
      </c>
      <c r="V222" s="19">
        <f>+(1-VLOOKUP(O222,'Paso 3 - Análisis'!$O$11:$P$22,2,FALSE))*SUMIF(O:O,O222,U:U)/VLOOKUP(O222,'Paso 3 - Análisis'!P:Q,2,FALSE)</f>
        <v>0</v>
      </c>
      <c r="W222" s="19">
        <f>+VLOOKUP(O222,'Paso 3 - Análisis'!$O$11:$P$22,2,FALSE)*SUMIF(O:O,O222,U:U)/VLOOKUP(O222,'Paso 3 - Análisis'!P:Q,2,FALSE)</f>
        <v>0</v>
      </c>
      <c r="X222" s="19">
        <f t="shared" si="28"/>
        <v>0</v>
      </c>
      <c r="Y222" s="19">
        <f t="shared" si="35"/>
        <v>0</v>
      </c>
    </row>
    <row r="223" spans="1:25" x14ac:dyDescent="0.25">
      <c r="A223" t="s">
        <v>29</v>
      </c>
      <c r="B223" t="s">
        <v>32</v>
      </c>
      <c r="C223">
        <f>+'Paso 1 - Ingresos Fijos'!V38</f>
        <v>0</v>
      </c>
      <c r="D223">
        <f>+'Paso 1 - Ingresos Fijos'!W38</f>
        <v>0</v>
      </c>
      <c r="E223" t="str">
        <f t="shared" si="31"/>
        <v>Diciembre0</v>
      </c>
      <c r="F223" s="19">
        <f>+'Paso 1 - Ingresos Fijos'!X38</f>
        <v>0</v>
      </c>
      <c r="G223" t="s">
        <v>33</v>
      </c>
      <c r="H223">
        <f>+'Paso 2 - Gastos Fijos'!Z38</f>
        <v>0</v>
      </c>
      <c r="I223">
        <f>+'Paso 2 - Gastos Fijos'!W38</f>
        <v>0</v>
      </c>
      <c r="J223" t="str">
        <f t="shared" si="32"/>
        <v>Diciembre0</v>
      </c>
      <c r="K223" s="8">
        <f>+'Paso 2 - Gastos Fijos'!X38</f>
        <v>0</v>
      </c>
      <c r="O223" t="s">
        <v>25</v>
      </c>
      <c r="P223" t="s">
        <v>32</v>
      </c>
      <c r="Q223">
        <v>9</v>
      </c>
      <c r="R223" t="str">
        <f t="shared" si="33"/>
        <v>Agosto9</v>
      </c>
      <c r="S223" s="19">
        <f t="shared" si="29"/>
        <v>0</v>
      </c>
      <c r="T223" s="19">
        <f t="shared" si="30"/>
        <v>0</v>
      </c>
      <c r="U223" s="19">
        <f t="shared" si="34"/>
        <v>0</v>
      </c>
      <c r="V223" s="19">
        <f>+(1-VLOOKUP(O223,'Paso 3 - Análisis'!$O$11:$P$22,2,FALSE))*SUMIF(O:O,O223,U:U)/VLOOKUP(O223,'Paso 3 - Análisis'!P:Q,2,FALSE)</f>
        <v>0</v>
      </c>
      <c r="W223" s="19">
        <f>+VLOOKUP(O223,'Paso 3 - Análisis'!$O$11:$P$22,2,FALSE)*SUMIF(O:O,O223,U:U)/VLOOKUP(O223,'Paso 3 - Análisis'!P:Q,2,FALSE)</f>
        <v>0</v>
      </c>
      <c r="X223" s="19">
        <f t="shared" si="28"/>
        <v>0</v>
      </c>
      <c r="Y223" s="19">
        <f t="shared" si="35"/>
        <v>0</v>
      </c>
    </row>
    <row r="224" spans="1:25" x14ac:dyDescent="0.25">
      <c r="A224" t="s">
        <v>29</v>
      </c>
      <c r="B224" t="s">
        <v>32</v>
      </c>
      <c r="C224">
        <f>+'Paso 1 - Ingresos Fijos'!V39</f>
        <v>0</v>
      </c>
      <c r="D224">
        <f>+'Paso 1 - Ingresos Fijos'!W39</f>
        <v>0</v>
      </c>
      <c r="E224" t="str">
        <f t="shared" si="31"/>
        <v>Diciembre0</v>
      </c>
      <c r="F224" s="19">
        <f>+'Paso 1 - Ingresos Fijos'!X39</f>
        <v>0</v>
      </c>
      <c r="G224" t="s">
        <v>33</v>
      </c>
      <c r="H224">
        <f>+'Paso 2 - Gastos Fijos'!Z39</f>
        <v>0</v>
      </c>
      <c r="I224">
        <f>+'Paso 2 - Gastos Fijos'!W39</f>
        <v>0</v>
      </c>
      <c r="J224" t="str">
        <f t="shared" si="32"/>
        <v>Diciembre0</v>
      </c>
      <c r="K224" s="8">
        <f>+'Paso 2 - Gastos Fijos'!X39</f>
        <v>0</v>
      </c>
      <c r="O224" t="s">
        <v>25</v>
      </c>
      <c r="P224" t="s">
        <v>32</v>
      </c>
      <c r="Q224">
        <v>10</v>
      </c>
      <c r="R224" t="str">
        <f t="shared" si="33"/>
        <v>Agosto10</v>
      </c>
      <c r="S224" s="19">
        <f t="shared" si="29"/>
        <v>0</v>
      </c>
      <c r="T224" s="19">
        <f t="shared" si="30"/>
        <v>0</v>
      </c>
      <c r="U224" s="19">
        <f t="shared" si="34"/>
        <v>0</v>
      </c>
      <c r="V224" s="19">
        <f>+(1-VLOOKUP(O224,'Paso 3 - Análisis'!$O$11:$P$22,2,FALSE))*SUMIF(O:O,O224,U:U)/VLOOKUP(O224,'Paso 3 - Análisis'!P:Q,2,FALSE)</f>
        <v>0</v>
      </c>
      <c r="W224" s="19">
        <f>+VLOOKUP(O224,'Paso 3 - Análisis'!$O$11:$P$22,2,FALSE)*SUMIF(O:O,O224,U:U)/VLOOKUP(O224,'Paso 3 - Análisis'!P:Q,2,FALSE)</f>
        <v>0</v>
      </c>
      <c r="X224" s="19">
        <f t="shared" si="28"/>
        <v>0</v>
      </c>
      <c r="Y224" s="19">
        <f t="shared" si="35"/>
        <v>0</v>
      </c>
    </row>
    <row r="225" spans="1:25" x14ac:dyDescent="0.25">
      <c r="A225" t="s">
        <v>29</v>
      </c>
      <c r="B225" t="s">
        <v>32</v>
      </c>
      <c r="C225">
        <f>+'Paso 1 - Ingresos Fijos'!V40</f>
        <v>0</v>
      </c>
      <c r="D225">
        <f>+'Paso 1 - Ingresos Fijos'!W40</f>
        <v>0</v>
      </c>
      <c r="E225" t="str">
        <f t="shared" si="31"/>
        <v>Diciembre0</v>
      </c>
      <c r="F225" s="19">
        <f>+'Paso 1 - Ingresos Fijos'!X40</f>
        <v>0</v>
      </c>
      <c r="G225" t="s">
        <v>33</v>
      </c>
      <c r="H225">
        <f>+'Paso 2 - Gastos Fijos'!Z40</f>
        <v>0</v>
      </c>
      <c r="I225">
        <f>+'Paso 2 - Gastos Fijos'!W40</f>
        <v>0</v>
      </c>
      <c r="J225" t="str">
        <f t="shared" si="32"/>
        <v>Diciembre0</v>
      </c>
      <c r="K225" s="8">
        <f>+'Paso 2 - Gastos Fijos'!X40</f>
        <v>0</v>
      </c>
      <c r="O225" t="s">
        <v>25</v>
      </c>
      <c r="P225" t="s">
        <v>32</v>
      </c>
      <c r="Q225">
        <v>11</v>
      </c>
      <c r="R225" t="str">
        <f t="shared" si="33"/>
        <v>Agosto11</v>
      </c>
      <c r="S225" s="19">
        <f t="shared" si="29"/>
        <v>0</v>
      </c>
      <c r="T225" s="19">
        <f t="shared" si="30"/>
        <v>0</v>
      </c>
      <c r="U225" s="19">
        <f t="shared" si="34"/>
        <v>0</v>
      </c>
      <c r="V225" s="19">
        <f>+(1-VLOOKUP(O225,'Paso 3 - Análisis'!$O$11:$P$22,2,FALSE))*SUMIF(O:O,O225,U:U)/VLOOKUP(O225,'Paso 3 - Análisis'!P:Q,2,FALSE)</f>
        <v>0</v>
      </c>
      <c r="W225" s="19">
        <f>+VLOOKUP(O225,'Paso 3 - Análisis'!$O$11:$P$22,2,FALSE)*SUMIF(O:O,O225,U:U)/VLOOKUP(O225,'Paso 3 - Análisis'!P:Q,2,FALSE)</f>
        <v>0</v>
      </c>
      <c r="X225" s="19">
        <f t="shared" si="28"/>
        <v>0</v>
      </c>
      <c r="Y225" s="19">
        <f t="shared" si="35"/>
        <v>0</v>
      </c>
    </row>
    <row r="226" spans="1:25" x14ac:dyDescent="0.25">
      <c r="A226" t="s">
        <v>29</v>
      </c>
      <c r="B226" t="s">
        <v>32</v>
      </c>
      <c r="C226">
        <f>+'Paso 1 - Ingresos Fijos'!V41</f>
        <v>0</v>
      </c>
      <c r="D226">
        <f>+'Paso 1 - Ingresos Fijos'!W41</f>
        <v>0</v>
      </c>
      <c r="E226" t="str">
        <f t="shared" si="31"/>
        <v>Diciembre0</v>
      </c>
      <c r="F226" s="19">
        <f>+'Paso 1 - Ingresos Fijos'!X41</f>
        <v>0</v>
      </c>
      <c r="G226" t="s">
        <v>33</v>
      </c>
      <c r="H226">
        <f>+'Paso 2 - Gastos Fijos'!Z41</f>
        <v>0</v>
      </c>
      <c r="I226">
        <f>+'Paso 2 - Gastos Fijos'!W41</f>
        <v>0</v>
      </c>
      <c r="J226" t="str">
        <f t="shared" si="32"/>
        <v>Diciembre0</v>
      </c>
      <c r="K226" s="8">
        <f>+'Paso 2 - Gastos Fijos'!X41</f>
        <v>0</v>
      </c>
      <c r="O226" t="s">
        <v>25</v>
      </c>
      <c r="P226" t="s">
        <v>32</v>
      </c>
      <c r="Q226">
        <v>12</v>
      </c>
      <c r="R226" t="str">
        <f t="shared" si="33"/>
        <v>Agosto12</v>
      </c>
      <c r="S226" s="19">
        <f t="shared" si="29"/>
        <v>0</v>
      </c>
      <c r="T226" s="19">
        <f t="shared" si="30"/>
        <v>0</v>
      </c>
      <c r="U226" s="19">
        <f t="shared" si="34"/>
        <v>0</v>
      </c>
      <c r="V226" s="19">
        <f>+(1-VLOOKUP(O226,'Paso 3 - Análisis'!$O$11:$P$22,2,FALSE))*SUMIF(O:O,O226,U:U)/VLOOKUP(O226,'Paso 3 - Análisis'!P:Q,2,FALSE)</f>
        <v>0</v>
      </c>
      <c r="W226" s="19">
        <f>+VLOOKUP(O226,'Paso 3 - Análisis'!$O$11:$P$22,2,FALSE)*SUMIF(O:O,O226,U:U)/VLOOKUP(O226,'Paso 3 - Análisis'!P:Q,2,FALSE)</f>
        <v>0</v>
      </c>
      <c r="X226" s="19">
        <f t="shared" si="28"/>
        <v>0</v>
      </c>
      <c r="Y226" s="19">
        <f t="shared" si="35"/>
        <v>0</v>
      </c>
    </row>
    <row r="227" spans="1:25" x14ac:dyDescent="0.25">
      <c r="A227" t="s">
        <v>29</v>
      </c>
      <c r="B227" t="s">
        <v>32</v>
      </c>
      <c r="C227">
        <f>+'Paso 1 - Ingresos Fijos'!V42</f>
        <v>0</v>
      </c>
      <c r="D227">
        <f>+'Paso 1 - Ingresos Fijos'!W42</f>
        <v>0</v>
      </c>
      <c r="E227" t="str">
        <f t="shared" si="31"/>
        <v>Diciembre0</v>
      </c>
      <c r="F227" s="19">
        <f>+'Paso 1 - Ingresos Fijos'!X42</f>
        <v>0</v>
      </c>
      <c r="G227" t="s">
        <v>33</v>
      </c>
      <c r="H227">
        <f>+'Paso 2 - Gastos Fijos'!Z42</f>
        <v>0</v>
      </c>
      <c r="I227">
        <f>+'Paso 2 - Gastos Fijos'!W42</f>
        <v>0</v>
      </c>
      <c r="J227" t="str">
        <f t="shared" si="32"/>
        <v>Diciembre0</v>
      </c>
      <c r="K227" s="8">
        <f>+'Paso 2 - Gastos Fijos'!X42</f>
        <v>0</v>
      </c>
      <c r="O227" t="s">
        <v>25</v>
      </c>
      <c r="P227" t="s">
        <v>32</v>
      </c>
      <c r="Q227">
        <v>13</v>
      </c>
      <c r="R227" t="str">
        <f t="shared" si="33"/>
        <v>Agosto13</v>
      </c>
      <c r="S227" s="19">
        <f t="shared" si="29"/>
        <v>0</v>
      </c>
      <c r="T227" s="19">
        <f t="shared" si="30"/>
        <v>0</v>
      </c>
      <c r="U227" s="19">
        <f t="shared" si="34"/>
        <v>0</v>
      </c>
      <c r="V227" s="19">
        <f>+(1-VLOOKUP(O227,'Paso 3 - Análisis'!$O$11:$P$22,2,FALSE))*SUMIF(O:O,O227,U:U)/VLOOKUP(O227,'Paso 3 - Análisis'!P:Q,2,FALSE)</f>
        <v>0</v>
      </c>
      <c r="W227" s="19">
        <f>+VLOOKUP(O227,'Paso 3 - Análisis'!$O$11:$P$22,2,FALSE)*SUMIF(O:O,O227,U:U)/VLOOKUP(O227,'Paso 3 - Análisis'!P:Q,2,FALSE)</f>
        <v>0</v>
      </c>
      <c r="X227" s="19">
        <f t="shared" ref="X227:X290" si="36">+IF(O227=O226,V227+X226,V227)</f>
        <v>0</v>
      </c>
      <c r="Y227" s="19">
        <f t="shared" si="35"/>
        <v>0</v>
      </c>
    </row>
    <row r="228" spans="1:25" x14ac:dyDescent="0.25">
      <c r="A228" t="s">
        <v>29</v>
      </c>
      <c r="B228" t="s">
        <v>32</v>
      </c>
      <c r="C228">
        <f>+'Paso 1 - Ingresos Fijos'!V43</f>
        <v>0</v>
      </c>
      <c r="D228">
        <f>+'Paso 1 - Ingresos Fijos'!W43</f>
        <v>0</v>
      </c>
      <c r="E228" t="str">
        <f t="shared" si="31"/>
        <v>Diciembre0</v>
      </c>
      <c r="F228" s="19">
        <f>+'Paso 1 - Ingresos Fijos'!X43</f>
        <v>0</v>
      </c>
      <c r="G228" t="s">
        <v>33</v>
      </c>
      <c r="H228">
        <f>+'Paso 2 - Gastos Fijos'!Z43</f>
        <v>0</v>
      </c>
      <c r="I228">
        <f>+'Paso 2 - Gastos Fijos'!W43</f>
        <v>0</v>
      </c>
      <c r="J228" t="str">
        <f t="shared" si="32"/>
        <v>Diciembre0</v>
      </c>
      <c r="K228" s="8">
        <f>+'Paso 2 - Gastos Fijos'!X43</f>
        <v>0</v>
      </c>
      <c r="O228" t="s">
        <v>25</v>
      </c>
      <c r="P228" t="s">
        <v>32</v>
      </c>
      <c r="Q228">
        <v>14</v>
      </c>
      <c r="R228" t="str">
        <f t="shared" si="33"/>
        <v>Agosto14</v>
      </c>
      <c r="S228" s="19">
        <f t="shared" si="29"/>
        <v>0</v>
      </c>
      <c r="T228" s="19">
        <f t="shared" si="30"/>
        <v>0</v>
      </c>
      <c r="U228" s="19">
        <f t="shared" si="34"/>
        <v>0</v>
      </c>
      <c r="V228" s="19">
        <f>+(1-VLOOKUP(O228,'Paso 3 - Análisis'!$O$11:$P$22,2,FALSE))*SUMIF(O:O,O228,U:U)/VLOOKUP(O228,'Paso 3 - Análisis'!P:Q,2,FALSE)</f>
        <v>0</v>
      </c>
      <c r="W228" s="19">
        <f>+VLOOKUP(O228,'Paso 3 - Análisis'!$O$11:$P$22,2,FALSE)*SUMIF(O:O,O228,U:U)/VLOOKUP(O228,'Paso 3 - Análisis'!P:Q,2,FALSE)</f>
        <v>0</v>
      </c>
      <c r="X228" s="19">
        <f t="shared" si="36"/>
        <v>0</v>
      </c>
      <c r="Y228" s="19">
        <f t="shared" si="35"/>
        <v>0</v>
      </c>
    </row>
    <row r="229" spans="1:25" x14ac:dyDescent="0.25">
      <c r="A229" t="s">
        <v>29</v>
      </c>
      <c r="B229" t="s">
        <v>32</v>
      </c>
      <c r="C229">
        <f>+'Paso 1 - Ingresos Fijos'!V44</f>
        <v>0</v>
      </c>
      <c r="D229">
        <f>+'Paso 1 - Ingresos Fijos'!W44</f>
        <v>0</v>
      </c>
      <c r="E229" t="str">
        <f t="shared" si="31"/>
        <v>Diciembre0</v>
      </c>
      <c r="F229" s="19">
        <f>+'Paso 1 - Ingresos Fijos'!X44</f>
        <v>0</v>
      </c>
      <c r="G229" t="s">
        <v>33</v>
      </c>
      <c r="H229">
        <f>+'Paso 2 - Gastos Fijos'!Z44</f>
        <v>0</v>
      </c>
      <c r="I229">
        <f>+'Paso 2 - Gastos Fijos'!W44</f>
        <v>0</v>
      </c>
      <c r="J229" t="str">
        <f t="shared" si="32"/>
        <v>Diciembre0</v>
      </c>
      <c r="K229" s="8">
        <f>+'Paso 2 - Gastos Fijos'!X44</f>
        <v>0</v>
      </c>
      <c r="O229" t="s">
        <v>25</v>
      </c>
      <c r="P229" t="s">
        <v>32</v>
      </c>
      <c r="Q229">
        <v>15</v>
      </c>
      <c r="R229" t="str">
        <f t="shared" si="33"/>
        <v>Agosto15</v>
      </c>
      <c r="S229" s="19">
        <f t="shared" si="29"/>
        <v>0</v>
      </c>
      <c r="T229" s="19">
        <f t="shared" si="30"/>
        <v>0</v>
      </c>
      <c r="U229" s="19">
        <f t="shared" si="34"/>
        <v>0</v>
      </c>
      <c r="V229" s="19">
        <f>+(1-VLOOKUP(O229,'Paso 3 - Análisis'!$O$11:$P$22,2,FALSE))*SUMIF(O:O,O229,U:U)/VLOOKUP(O229,'Paso 3 - Análisis'!P:Q,2,FALSE)</f>
        <v>0</v>
      </c>
      <c r="W229" s="19">
        <f>+VLOOKUP(O229,'Paso 3 - Análisis'!$O$11:$P$22,2,FALSE)*SUMIF(O:O,O229,U:U)/VLOOKUP(O229,'Paso 3 - Análisis'!P:Q,2,FALSE)</f>
        <v>0</v>
      </c>
      <c r="X229" s="19">
        <f t="shared" si="36"/>
        <v>0</v>
      </c>
      <c r="Y229" s="19">
        <f t="shared" si="35"/>
        <v>0</v>
      </c>
    </row>
    <row r="230" spans="1:25" x14ac:dyDescent="0.25">
      <c r="A230" t="s">
        <v>29</v>
      </c>
      <c r="B230" t="s">
        <v>32</v>
      </c>
      <c r="C230">
        <f>+'Paso 1 - Ingresos Fijos'!V45</f>
        <v>0</v>
      </c>
      <c r="D230">
        <f>+'Paso 1 - Ingresos Fijos'!W45</f>
        <v>0</v>
      </c>
      <c r="E230" t="str">
        <f t="shared" si="31"/>
        <v>Diciembre0</v>
      </c>
      <c r="F230" s="19">
        <f>+'Paso 1 - Ingresos Fijos'!X45</f>
        <v>0</v>
      </c>
      <c r="G230" t="s">
        <v>33</v>
      </c>
      <c r="H230">
        <f>+'Paso 2 - Gastos Fijos'!Z45</f>
        <v>0</v>
      </c>
      <c r="I230">
        <f>+'Paso 2 - Gastos Fijos'!W45</f>
        <v>0</v>
      </c>
      <c r="J230" t="str">
        <f t="shared" si="32"/>
        <v>Diciembre0</v>
      </c>
      <c r="K230" s="8">
        <f>+'Paso 2 - Gastos Fijos'!X45</f>
        <v>0</v>
      </c>
      <c r="O230" t="s">
        <v>25</v>
      </c>
      <c r="P230" t="s">
        <v>32</v>
      </c>
      <c r="Q230">
        <v>16</v>
      </c>
      <c r="R230" t="str">
        <f t="shared" si="33"/>
        <v>Agosto16</v>
      </c>
      <c r="S230" s="19">
        <f t="shared" si="29"/>
        <v>0</v>
      </c>
      <c r="T230" s="19">
        <f t="shared" si="30"/>
        <v>0</v>
      </c>
      <c r="U230" s="19">
        <f t="shared" si="34"/>
        <v>0</v>
      </c>
      <c r="V230" s="19">
        <f>+(1-VLOOKUP(O230,'Paso 3 - Análisis'!$O$11:$P$22,2,FALSE))*SUMIF(O:O,O230,U:U)/VLOOKUP(O230,'Paso 3 - Análisis'!P:Q,2,FALSE)</f>
        <v>0</v>
      </c>
      <c r="W230" s="19">
        <f>+VLOOKUP(O230,'Paso 3 - Análisis'!$O$11:$P$22,2,FALSE)*SUMIF(O:O,O230,U:U)/VLOOKUP(O230,'Paso 3 - Análisis'!P:Q,2,FALSE)</f>
        <v>0</v>
      </c>
      <c r="X230" s="19">
        <f t="shared" si="36"/>
        <v>0</v>
      </c>
      <c r="Y230" s="19">
        <f t="shared" si="35"/>
        <v>0</v>
      </c>
    </row>
    <row r="231" spans="1:25" x14ac:dyDescent="0.25">
      <c r="A231" t="s">
        <v>29</v>
      </c>
      <c r="B231" t="s">
        <v>32</v>
      </c>
      <c r="C231">
        <f>+'Paso 1 - Ingresos Fijos'!V46</f>
        <v>0</v>
      </c>
      <c r="D231">
        <f>+'Paso 1 - Ingresos Fijos'!W46</f>
        <v>0</v>
      </c>
      <c r="E231" t="str">
        <f t="shared" si="31"/>
        <v>Diciembre0</v>
      </c>
      <c r="F231" s="19">
        <f>+'Paso 1 - Ingresos Fijos'!X46</f>
        <v>0</v>
      </c>
      <c r="G231" t="s">
        <v>33</v>
      </c>
      <c r="H231">
        <f>+'Paso 2 - Gastos Fijos'!Z46</f>
        <v>0</v>
      </c>
      <c r="I231">
        <f>+'Paso 2 - Gastos Fijos'!W46</f>
        <v>0</v>
      </c>
      <c r="J231" t="str">
        <f t="shared" si="32"/>
        <v>Diciembre0</v>
      </c>
      <c r="K231" s="8">
        <f>+'Paso 2 - Gastos Fijos'!X46</f>
        <v>0</v>
      </c>
      <c r="O231" t="s">
        <v>25</v>
      </c>
      <c r="P231" t="s">
        <v>32</v>
      </c>
      <c r="Q231">
        <v>17</v>
      </c>
      <c r="R231" t="str">
        <f t="shared" si="33"/>
        <v>Agosto17</v>
      </c>
      <c r="S231" s="19">
        <f t="shared" si="29"/>
        <v>0</v>
      </c>
      <c r="T231" s="19">
        <f t="shared" si="30"/>
        <v>0</v>
      </c>
      <c r="U231" s="19">
        <f t="shared" si="34"/>
        <v>0</v>
      </c>
      <c r="V231" s="19">
        <f>+(1-VLOOKUP(O231,'Paso 3 - Análisis'!$O$11:$P$22,2,FALSE))*SUMIF(O:O,O231,U:U)/VLOOKUP(O231,'Paso 3 - Análisis'!P:Q,2,FALSE)</f>
        <v>0</v>
      </c>
      <c r="W231" s="19">
        <f>+VLOOKUP(O231,'Paso 3 - Análisis'!$O$11:$P$22,2,FALSE)*SUMIF(O:O,O231,U:U)/VLOOKUP(O231,'Paso 3 - Análisis'!P:Q,2,FALSE)</f>
        <v>0</v>
      </c>
      <c r="X231" s="19">
        <f t="shared" si="36"/>
        <v>0</v>
      </c>
      <c r="Y231" s="19">
        <f t="shared" si="35"/>
        <v>0</v>
      </c>
    </row>
    <row r="232" spans="1:25" x14ac:dyDescent="0.25">
      <c r="A232" t="s">
        <v>29</v>
      </c>
      <c r="B232" t="s">
        <v>32</v>
      </c>
      <c r="C232">
        <f>+'Paso 1 - Ingresos Fijos'!V47</f>
        <v>0</v>
      </c>
      <c r="D232">
        <f>+'Paso 1 - Ingresos Fijos'!W47</f>
        <v>0</v>
      </c>
      <c r="E232" t="str">
        <f t="shared" si="31"/>
        <v>Diciembre0</v>
      </c>
      <c r="F232" s="19">
        <f>+'Paso 1 - Ingresos Fijos'!X47</f>
        <v>0</v>
      </c>
      <c r="G232" t="s">
        <v>33</v>
      </c>
      <c r="H232">
        <f>+'Paso 2 - Gastos Fijos'!Z47</f>
        <v>0</v>
      </c>
      <c r="I232">
        <f>+'Paso 2 - Gastos Fijos'!W47</f>
        <v>0</v>
      </c>
      <c r="J232" t="str">
        <f t="shared" si="32"/>
        <v>Diciembre0</v>
      </c>
      <c r="K232" s="8">
        <f>+'Paso 2 - Gastos Fijos'!X47</f>
        <v>0</v>
      </c>
      <c r="O232" t="s">
        <v>25</v>
      </c>
      <c r="P232" t="s">
        <v>32</v>
      </c>
      <c r="Q232">
        <v>18</v>
      </c>
      <c r="R232" t="str">
        <f t="shared" si="33"/>
        <v>Agosto18</v>
      </c>
      <c r="S232" s="19">
        <f t="shared" si="29"/>
        <v>0</v>
      </c>
      <c r="T232" s="19">
        <f t="shared" si="30"/>
        <v>0</v>
      </c>
      <c r="U232" s="19">
        <f t="shared" si="34"/>
        <v>0</v>
      </c>
      <c r="V232" s="19">
        <f>+(1-VLOOKUP(O232,'Paso 3 - Análisis'!$O$11:$P$22,2,FALSE))*SUMIF(O:O,O232,U:U)/VLOOKUP(O232,'Paso 3 - Análisis'!P:Q,2,FALSE)</f>
        <v>0</v>
      </c>
      <c r="W232" s="19">
        <f>+VLOOKUP(O232,'Paso 3 - Análisis'!$O$11:$P$22,2,FALSE)*SUMIF(O:O,O232,U:U)/VLOOKUP(O232,'Paso 3 - Análisis'!P:Q,2,FALSE)</f>
        <v>0</v>
      </c>
      <c r="X232" s="19">
        <f t="shared" si="36"/>
        <v>0</v>
      </c>
      <c r="Y232" s="19">
        <f t="shared" si="35"/>
        <v>0</v>
      </c>
    </row>
    <row r="233" spans="1:25" x14ac:dyDescent="0.25">
      <c r="A233" t="s">
        <v>29</v>
      </c>
      <c r="B233" t="s">
        <v>32</v>
      </c>
      <c r="C233">
        <f>+'Paso 1 - Ingresos Fijos'!V48</f>
        <v>0</v>
      </c>
      <c r="D233">
        <f>+'Paso 1 - Ingresos Fijos'!W48</f>
        <v>0</v>
      </c>
      <c r="E233" t="str">
        <f t="shared" si="31"/>
        <v>Diciembre0</v>
      </c>
      <c r="F233" s="19">
        <f>+'Paso 1 - Ingresos Fijos'!X48</f>
        <v>0</v>
      </c>
      <c r="G233" t="s">
        <v>33</v>
      </c>
      <c r="H233">
        <f>+'Paso 2 - Gastos Fijos'!Z48</f>
        <v>0</v>
      </c>
      <c r="I233">
        <f>+'Paso 2 - Gastos Fijos'!W48</f>
        <v>0</v>
      </c>
      <c r="J233" t="str">
        <f t="shared" si="32"/>
        <v>Diciembre0</v>
      </c>
      <c r="K233" s="8">
        <f>+'Paso 2 - Gastos Fijos'!X48</f>
        <v>0</v>
      </c>
      <c r="O233" t="s">
        <v>25</v>
      </c>
      <c r="P233" t="s">
        <v>32</v>
      </c>
      <c r="Q233">
        <v>19</v>
      </c>
      <c r="R233" t="str">
        <f t="shared" si="33"/>
        <v>Agosto19</v>
      </c>
      <c r="S233" s="19">
        <f t="shared" si="29"/>
        <v>0</v>
      </c>
      <c r="T233" s="19">
        <f t="shared" si="30"/>
        <v>0</v>
      </c>
      <c r="U233" s="19">
        <f t="shared" si="34"/>
        <v>0</v>
      </c>
      <c r="V233" s="19">
        <f>+(1-VLOOKUP(O233,'Paso 3 - Análisis'!$O$11:$P$22,2,FALSE))*SUMIF(O:O,O233,U:U)/VLOOKUP(O233,'Paso 3 - Análisis'!P:Q,2,FALSE)</f>
        <v>0</v>
      </c>
      <c r="W233" s="19">
        <f>+VLOOKUP(O233,'Paso 3 - Análisis'!$O$11:$P$22,2,FALSE)*SUMIF(O:O,O233,U:U)/VLOOKUP(O233,'Paso 3 - Análisis'!P:Q,2,FALSE)</f>
        <v>0</v>
      </c>
      <c r="X233" s="19">
        <f t="shared" si="36"/>
        <v>0</v>
      </c>
      <c r="Y233" s="19">
        <f t="shared" si="35"/>
        <v>0</v>
      </c>
    </row>
    <row r="234" spans="1:25" x14ac:dyDescent="0.25">
      <c r="A234" t="s">
        <v>29</v>
      </c>
      <c r="B234" t="s">
        <v>32</v>
      </c>
      <c r="C234">
        <f>+'Paso 1 - Ingresos Fijos'!V49</f>
        <v>0</v>
      </c>
      <c r="D234">
        <f>+'Paso 1 - Ingresos Fijos'!W49</f>
        <v>0</v>
      </c>
      <c r="E234" t="str">
        <f t="shared" si="31"/>
        <v>Diciembre0</v>
      </c>
      <c r="F234" s="19">
        <f>+'Paso 1 - Ingresos Fijos'!X49</f>
        <v>0</v>
      </c>
      <c r="G234" t="s">
        <v>33</v>
      </c>
      <c r="H234">
        <f>+'Paso 2 - Gastos Fijos'!Z49</f>
        <v>0</v>
      </c>
      <c r="I234">
        <f>+'Paso 2 - Gastos Fijos'!W49</f>
        <v>0</v>
      </c>
      <c r="J234" t="str">
        <f t="shared" si="32"/>
        <v>Diciembre0</v>
      </c>
      <c r="K234" s="8">
        <f>+'Paso 2 - Gastos Fijos'!X49</f>
        <v>0</v>
      </c>
      <c r="O234" t="s">
        <v>25</v>
      </c>
      <c r="P234" t="s">
        <v>32</v>
      </c>
      <c r="Q234">
        <v>20</v>
      </c>
      <c r="R234" t="str">
        <f t="shared" si="33"/>
        <v>Agosto20</v>
      </c>
      <c r="S234" s="19">
        <f t="shared" si="29"/>
        <v>0</v>
      </c>
      <c r="T234" s="19">
        <f t="shared" si="30"/>
        <v>0</v>
      </c>
      <c r="U234" s="19">
        <f t="shared" si="34"/>
        <v>0</v>
      </c>
      <c r="V234" s="19">
        <f>+(1-VLOOKUP(O234,'Paso 3 - Análisis'!$O$11:$P$22,2,FALSE))*SUMIF(O:O,O234,U:U)/VLOOKUP(O234,'Paso 3 - Análisis'!P:Q,2,FALSE)</f>
        <v>0</v>
      </c>
      <c r="W234" s="19">
        <f>+VLOOKUP(O234,'Paso 3 - Análisis'!$O$11:$P$22,2,FALSE)*SUMIF(O:O,O234,U:U)/VLOOKUP(O234,'Paso 3 - Análisis'!P:Q,2,FALSE)</f>
        <v>0</v>
      </c>
      <c r="X234" s="19">
        <f t="shared" si="36"/>
        <v>0</v>
      </c>
      <c r="Y234" s="19">
        <f t="shared" si="35"/>
        <v>0</v>
      </c>
    </row>
    <row r="235" spans="1:25" x14ac:dyDescent="0.25">
      <c r="A235" t="s">
        <v>29</v>
      </c>
      <c r="B235" t="s">
        <v>32</v>
      </c>
      <c r="C235">
        <f>+'Paso 1 - Ingresos Fijos'!V50</f>
        <v>0</v>
      </c>
      <c r="D235">
        <f>+'Paso 1 - Ingresos Fijos'!W50</f>
        <v>0</v>
      </c>
      <c r="E235" t="str">
        <f t="shared" si="31"/>
        <v>Diciembre0</v>
      </c>
      <c r="F235" s="19">
        <f>+'Paso 1 - Ingresos Fijos'!X50</f>
        <v>0</v>
      </c>
      <c r="G235" t="s">
        <v>33</v>
      </c>
      <c r="H235">
        <f>+'Paso 2 - Gastos Fijos'!Z50</f>
        <v>0</v>
      </c>
      <c r="I235">
        <f>+'Paso 2 - Gastos Fijos'!W50</f>
        <v>0</v>
      </c>
      <c r="J235" t="str">
        <f t="shared" si="32"/>
        <v>Diciembre0</v>
      </c>
      <c r="K235" s="8">
        <f>+'Paso 2 - Gastos Fijos'!X50</f>
        <v>0</v>
      </c>
      <c r="O235" t="s">
        <v>25</v>
      </c>
      <c r="P235" t="s">
        <v>32</v>
      </c>
      <c r="Q235">
        <v>21</v>
      </c>
      <c r="R235" t="str">
        <f t="shared" si="33"/>
        <v>Agosto21</v>
      </c>
      <c r="S235" s="19">
        <f t="shared" si="29"/>
        <v>0</v>
      </c>
      <c r="T235" s="19">
        <f t="shared" si="30"/>
        <v>0</v>
      </c>
      <c r="U235" s="19">
        <f t="shared" si="34"/>
        <v>0</v>
      </c>
      <c r="V235" s="19">
        <f>+(1-VLOOKUP(O235,'Paso 3 - Análisis'!$O$11:$P$22,2,FALSE))*SUMIF(O:O,O235,U:U)/VLOOKUP(O235,'Paso 3 - Análisis'!P:Q,2,FALSE)</f>
        <v>0</v>
      </c>
      <c r="W235" s="19">
        <f>+VLOOKUP(O235,'Paso 3 - Análisis'!$O$11:$P$22,2,FALSE)*SUMIF(O:O,O235,U:U)/VLOOKUP(O235,'Paso 3 - Análisis'!P:Q,2,FALSE)</f>
        <v>0</v>
      </c>
      <c r="X235" s="19">
        <f t="shared" si="36"/>
        <v>0</v>
      </c>
      <c r="Y235" s="19">
        <f t="shared" si="35"/>
        <v>0</v>
      </c>
    </row>
    <row r="236" spans="1:25" x14ac:dyDescent="0.25">
      <c r="A236" t="s">
        <v>29</v>
      </c>
      <c r="B236" t="s">
        <v>32</v>
      </c>
      <c r="C236">
        <f>+'Paso 1 - Ingresos Fijos'!V51</f>
        <v>0</v>
      </c>
      <c r="D236">
        <f>+'Paso 1 - Ingresos Fijos'!W51</f>
        <v>0</v>
      </c>
      <c r="E236" t="str">
        <f t="shared" si="31"/>
        <v>Diciembre0</v>
      </c>
      <c r="F236" s="19">
        <f>+'Paso 1 - Ingresos Fijos'!X51</f>
        <v>0</v>
      </c>
      <c r="G236" t="s">
        <v>33</v>
      </c>
      <c r="H236">
        <f>+'Paso 2 - Gastos Fijos'!Z51</f>
        <v>0</v>
      </c>
      <c r="I236">
        <f>+'Paso 2 - Gastos Fijos'!W51</f>
        <v>0</v>
      </c>
      <c r="J236" t="str">
        <f t="shared" si="32"/>
        <v>Diciembre0</v>
      </c>
      <c r="K236" s="8">
        <f>+'Paso 2 - Gastos Fijos'!X51</f>
        <v>0</v>
      </c>
      <c r="O236" t="s">
        <v>25</v>
      </c>
      <c r="P236" t="s">
        <v>32</v>
      </c>
      <c r="Q236">
        <v>22</v>
      </c>
      <c r="R236" t="str">
        <f t="shared" si="33"/>
        <v>Agosto22</v>
      </c>
      <c r="S236" s="19">
        <f t="shared" si="29"/>
        <v>0</v>
      </c>
      <c r="T236" s="19">
        <f t="shared" si="30"/>
        <v>0</v>
      </c>
      <c r="U236" s="19">
        <f t="shared" si="34"/>
        <v>0</v>
      </c>
      <c r="V236" s="19">
        <f>+(1-VLOOKUP(O236,'Paso 3 - Análisis'!$O$11:$P$22,2,FALSE))*SUMIF(O:O,O236,U:U)/VLOOKUP(O236,'Paso 3 - Análisis'!P:Q,2,FALSE)</f>
        <v>0</v>
      </c>
      <c r="W236" s="19">
        <f>+VLOOKUP(O236,'Paso 3 - Análisis'!$O$11:$P$22,2,FALSE)*SUMIF(O:O,O236,U:U)/VLOOKUP(O236,'Paso 3 - Análisis'!P:Q,2,FALSE)</f>
        <v>0</v>
      </c>
      <c r="X236" s="19">
        <f t="shared" si="36"/>
        <v>0</v>
      </c>
      <c r="Y236" s="19">
        <f t="shared" si="35"/>
        <v>0</v>
      </c>
    </row>
    <row r="237" spans="1:25" x14ac:dyDescent="0.25">
      <c r="A237" t="s">
        <v>29</v>
      </c>
      <c r="B237" t="s">
        <v>32</v>
      </c>
      <c r="C237">
        <f>+'Paso 1 - Ingresos Fijos'!V52</f>
        <v>0</v>
      </c>
      <c r="D237">
        <f>+'Paso 1 - Ingresos Fijos'!W52</f>
        <v>0</v>
      </c>
      <c r="E237" t="str">
        <f t="shared" si="31"/>
        <v>Diciembre0</v>
      </c>
      <c r="F237" s="19">
        <f>+'Paso 1 - Ingresos Fijos'!X52</f>
        <v>0</v>
      </c>
      <c r="G237" t="s">
        <v>33</v>
      </c>
      <c r="H237">
        <f>+'Paso 2 - Gastos Fijos'!Z52</f>
        <v>0</v>
      </c>
      <c r="I237">
        <f>+'Paso 2 - Gastos Fijos'!W52</f>
        <v>0</v>
      </c>
      <c r="J237" t="str">
        <f t="shared" si="32"/>
        <v>Diciembre0</v>
      </c>
      <c r="K237" s="8">
        <f>+'Paso 2 - Gastos Fijos'!X52</f>
        <v>0</v>
      </c>
      <c r="O237" t="s">
        <v>25</v>
      </c>
      <c r="P237" t="s">
        <v>32</v>
      </c>
      <c r="Q237">
        <v>23</v>
      </c>
      <c r="R237" t="str">
        <f t="shared" si="33"/>
        <v>Agosto23</v>
      </c>
      <c r="S237" s="19">
        <f t="shared" si="29"/>
        <v>0</v>
      </c>
      <c r="T237" s="19">
        <f t="shared" si="30"/>
        <v>0</v>
      </c>
      <c r="U237" s="19">
        <f t="shared" si="34"/>
        <v>0</v>
      </c>
      <c r="V237" s="19">
        <f>+(1-VLOOKUP(O237,'Paso 3 - Análisis'!$O$11:$P$22,2,FALSE))*SUMIF(O:O,O237,U:U)/VLOOKUP(O237,'Paso 3 - Análisis'!P:Q,2,FALSE)</f>
        <v>0</v>
      </c>
      <c r="W237" s="19">
        <f>+VLOOKUP(O237,'Paso 3 - Análisis'!$O$11:$P$22,2,FALSE)*SUMIF(O:O,O237,U:U)/VLOOKUP(O237,'Paso 3 - Análisis'!P:Q,2,FALSE)</f>
        <v>0</v>
      </c>
      <c r="X237" s="19">
        <f t="shared" si="36"/>
        <v>0</v>
      </c>
      <c r="Y237" s="19">
        <f t="shared" si="35"/>
        <v>0</v>
      </c>
    </row>
    <row r="238" spans="1:25" x14ac:dyDescent="0.25">
      <c r="A238" t="s">
        <v>29</v>
      </c>
      <c r="B238" t="s">
        <v>32</v>
      </c>
      <c r="C238">
        <f>+'Paso 1 - Ingresos Fijos'!V53</f>
        <v>0</v>
      </c>
      <c r="D238">
        <f>+'Paso 1 - Ingresos Fijos'!W53</f>
        <v>0</v>
      </c>
      <c r="E238" t="str">
        <f t="shared" si="31"/>
        <v>Diciembre0</v>
      </c>
      <c r="F238" s="19">
        <f>+'Paso 1 - Ingresos Fijos'!X53</f>
        <v>0</v>
      </c>
      <c r="G238" t="s">
        <v>33</v>
      </c>
      <c r="H238">
        <f>+'Paso 2 - Gastos Fijos'!Z53</f>
        <v>0</v>
      </c>
      <c r="I238">
        <f>+'Paso 2 - Gastos Fijos'!W53</f>
        <v>0</v>
      </c>
      <c r="J238" t="str">
        <f t="shared" si="32"/>
        <v>Diciembre0</v>
      </c>
      <c r="K238" s="8">
        <f>+'Paso 2 - Gastos Fijos'!X53</f>
        <v>0</v>
      </c>
      <c r="O238" t="s">
        <v>25</v>
      </c>
      <c r="P238" t="s">
        <v>32</v>
      </c>
      <c r="Q238">
        <v>24</v>
      </c>
      <c r="R238" t="str">
        <f t="shared" si="33"/>
        <v>Agosto24</v>
      </c>
      <c r="S238" s="19">
        <f t="shared" si="29"/>
        <v>0</v>
      </c>
      <c r="T238" s="19">
        <f t="shared" si="30"/>
        <v>0</v>
      </c>
      <c r="U238" s="19">
        <f t="shared" si="34"/>
        <v>0</v>
      </c>
      <c r="V238" s="19">
        <f>+(1-VLOOKUP(O238,'Paso 3 - Análisis'!$O$11:$P$22,2,FALSE))*SUMIF(O:O,O238,U:U)/VLOOKUP(O238,'Paso 3 - Análisis'!P:Q,2,FALSE)</f>
        <v>0</v>
      </c>
      <c r="W238" s="19">
        <f>+VLOOKUP(O238,'Paso 3 - Análisis'!$O$11:$P$22,2,FALSE)*SUMIF(O:O,O238,U:U)/VLOOKUP(O238,'Paso 3 - Análisis'!P:Q,2,FALSE)</f>
        <v>0</v>
      </c>
      <c r="X238" s="19">
        <f t="shared" si="36"/>
        <v>0</v>
      </c>
      <c r="Y238" s="19">
        <f t="shared" si="35"/>
        <v>0</v>
      </c>
    </row>
    <row r="239" spans="1:25" x14ac:dyDescent="0.25">
      <c r="A239" t="s">
        <v>29</v>
      </c>
      <c r="B239" t="s">
        <v>32</v>
      </c>
      <c r="C239">
        <f>+'Paso 1 - Ingresos Fijos'!V54</f>
        <v>0</v>
      </c>
      <c r="D239">
        <f>+'Paso 1 - Ingresos Fijos'!W54</f>
        <v>0</v>
      </c>
      <c r="E239" t="str">
        <f t="shared" si="31"/>
        <v>Diciembre0</v>
      </c>
      <c r="F239" s="19">
        <f>+'Paso 1 - Ingresos Fijos'!X54</f>
        <v>0</v>
      </c>
      <c r="G239" t="s">
        <v>33</v>
      </c>
      <c r="H239">
        <f>+'Paso 2 - Gastos Fijos'!Z54</f>
        <v>0</v>
      </c>
      <c r="I239">
        <f>+'Paso 2 - Gastos Fijos'!W54</f>
        <v>0</v>
      </c>
      <c r="J239" t="str">
        <f t="shared" si="32"/>
        <v>Diciembre0</v>
      </c>
      <c r="K239" s="8">
        <f>+'Paso 2 - Gastos Fijos'!X54</f>
        <v>0</v>
      </c>
      <c r="O239" t="s">
        <v>25</v>
      </c>
      <c r="P239" t="s">
        <v>32</v>
      </c>
      <c r="Q239">
        <v>25</v>
      </c>
      <c r="R239" t="str">
        <f t="shared" si="33"/>
        <v>Agosto25</v>
      </c>
      <c r="S239" s="19">
        <f t="shared" si="29"/>
        <v>0</v>
      </c>
      <c r="T239" s="19">
        <f t="shared" si="30"/>
        <v>0</v>
      </c>
      <c r="U239" s="19">
        <f t="shared" si="34"/>
        <v>0</v>
      </c>
      <c r="V239" s="19">
        <f>+(1-VLOOKUP(O239,'Paso 3 - Análisis'!$O$11:$P$22,2,FALSE))*SUMIF(O:O,O239,U:U)/VLOOKUP(O239,'Paso 3 - Análisis'!P:Q,2,FALSE)</f>
        <v>0</v>
      </c>
      <c r="W239" s="19">
        <f>+VLOOKUP(O239,'Paso 3 - Análisis'!$O$11:$P$22,2,FALSE)*SUMIF(O:O,O239,U:U)/VLOOKUP(O239,'Paso 3 - Análisis'!P:Q,2,FALSE)</f>
        <v>0</v>
      </c>
      <c r="X239" s="19">
        <f t="shared" si="36"/>
        <v>0</v>
      </c>
      <c r="Y239" s="19">
        <f t="shared" si="35"/>
        <v>0</v>
      </c>
    </row>
    <row r="240" spans="1:25" x14ac:dyDescent="0.25">
      <c r="A240" t="s">
        <v>29</v>
      </c>
      <c r="B240" t="s">
        <v>32</v>
      </c>
      <c r="C240">
        <f>+'Paso 1 - Ingresos Fijos'!V55</f>
        <v>0</v>
      </c>
      <c r="D240">
        <f>+'Paso 1 - Ingresos Fijos'!W55</f>
        <v>0</v>
      </c>
      <c r="E240" t="str">
        <f t="shared" si="31"/>
        <v>Diciembre0</v>
      </c>
      <c r="F240" s="19">
        <f>+'Paso 1 - Ingresos Fijos'!X55</f>
        <v>0</v>
      </c>
      <c r="G240" t="s">
        <v>33</v>
      </c>
      <c r="H240">
        <f>+'Paso 2 - Gastos Fijos'!Z55</f>
        <v>0</v>
      </c>
      <c r="I240">
        <f>+'Paso 2 - Gastos Fijos'!W55</f>
        <v>0</v>
      </c>
      <c r="J240" t="str">
        <f t="shared" si="32"/>
        <v>Diciembre0</v>
      </c>
      <c r="K240" s="8">
        <f>+'Paso 2 - Gastos Fijos'!X55</f>
        <v>0</v>
      </c>
      <c r="O240" t="s">
        <v>25</v>
      </c>
      <c r="P240" t="s">
        <v>32</v>
      </c>
      <c r="Q240">
        <v>26</v>
      </c>
      <c r="R240" t="str">
        <f t="shared" si="33"/>
        <v>Agosto26</v>
      </c>
      <c r="S240" s="19">
        <f t="shared" si="29"/>
        <v>0</v>
      </c>
      <c r="T240" s="19">
        <f t="shared" si="30"/>
        <v>0</v>
      </c>
      <c r="U240" s="19">
        <f t="shared" si="34"/>
        <v>0</v>
      </c>
      <c r="V240" s="19">
        <f>+(1-VLOOKUP(O240,'Paso 3 - Análisis'!$O$11:$P$22,2,FALSE))*SUMIF(O:O,O240,U:U)/VLOOKUP(O240,'Paso 3 - Análisis'!P:Q,2,FALSE)</f>
        <v>0</v>
      </c>
      <c r="W240" s="19">
        <f>+VLOOKUP(O240,'Paso 3 - Análisis'!$O$11:$P$22,2,FALSE)*SUMIF(O:O,O240,U:U)/VLOOKUP(O240,'Paso 3 - Análisis'!P:Q,2,FALSE)</f>
        <v>0</v>
      </c>
      <c r="X240" s="19">
        <f t="shared" si="36"/>
        <v>0</v>
      </c>
      <c r="Y240" s="19">
        <f t="shared" si="35"/>
        <v>0</v>
      </c>
    </row>
    <row r="241" spans="1:25" x14ac:dyDescent="0.25">
      <c r="A241" t="s">
        <v>29</v>
      </c>
      <c r="B241" t="s">
        <v>32</v>
      </c>
      <c r="C241">
        <f>+'Paso 1 - Ingresos Fijos'!V56</f>
        <v>0</v>
      </c>
      <c r="D241">
        <f>+'Paso 1 - Ingresos Fijos'!W56</f>
        <v>0</v>
      </c>
      <c r="E241" t="str">
        <f t="shared" si="31"/>
        <v>Diciembre0</v>
      </c>
      <c r="F241" s="19">
        <f>+'Paso 1 - Ingresos Fijos'!X56</f>
        <v>0</v>
      </c>
      <c r="G241" t="s">
        <v>33</v>
      </c>
      <c r="H241">
        <f>+'Paso 2 - Gastos Fijos'!Z56</f>
        <v>0</v>
      </c>
      <c r="I241">
        <f>+'Paso 2 - Gastos Fijos'!W56</f>
        <v>0</v>
      </c>
      <c r="J241" t="str">
        <f t="shared" si="32"/>
        <v>Diciembre0</v>
      </c>
      <c r="K241" s="8">
        <f>+'Paso 2 - Gastos Fijos'!X56</f>
        <v>0</v>
      </c>
      <c r="O241" t="s">
        <v>25</v>
      </c>
      <c r="P241" t="s">
        <v>32</v>
      </c>
      <c r="Q241">
        <v>27</v>
      </c>
      <c r="R241" t="str">
        <f t="shared" si="33"/>
        <v>Agosto27</v>
      </c>
      <c r="S241" s="19">
        <f t="shared" si="29"/>
        <v>0</v>
      </c>
      <c r="T241" s="19">
        <f t="shared" si="30"/>
        <v>0</v>
      </c>
      <c r="U241" s="19">
        <f t="shared" si="34"/>
        <v>0</v>
      </c>
      <c r="V241" s="19">
        <f>+(1-VLOOKUP(O241,'Paso 3 - Análisis'!$O$11:$P$22,2,FALSE))*SUMIF(O:O,O241,U:U)/VLOOKUP(O241,'Paso 3 - Análisis'!P:Q,2,FALSE)</f>
        <v>0</v>
      </c>
      <c r="W241" s="19">
        <f>+VLOOKUP(O241,'Paso 3 - Análisis'!$O$11:$P$22,2,FALSE)*SUMIF(O:O,O241,U:U)/VLOOKUP(O241,'Paso 3 - Análisis'!P:Q,2,FALSE)</f>
        <v>0</v>
      </c>
      <c r="X241" s="19">
        <f t="shared" si="36"/>
        <v>0</v>
      </c>
      <c r="Y241" s="19">
        <f t="shared" si="35"/>
        <v>0</v>
      </c>
    </row>
    <row r="242" spans="1:25" x14ac:dyDescent="0.25">
      <c r="O242" t="s">
        <v>25</v>
      </c>
      <c r="P242" t="s">
        <v>32</v>
      </c>
      <c r="Q242">
        <v>28</v>
      </c>
      <c r="R242" t="str">
        <f t="shared" si="33"/>
        <v>Agosto28</v>
      </c>
      <c r="S242" s="19">
        <f t="shared" si="29"/>
        <v>0</v>
      </c>
      <c r="T242" s="19">
        <f t="shared" si="30"/>
        <v>0</v>
      </c>
      <c r="U242" s="19">
        <f t="shared" si="34"/>
        <v>0</v>
      </c>
      <c r="V242" s="19">
        <f>+(1-VLOOKUP(O242,'Paso 3 - Análisis'!$O$11:$P$22,2,FALSE))*SUMIF(O:O,O242,U:U)/VLOOKUP(O242,'Paso 3 - Análisis'!P:Q,2,FALSE)</f>
        <v>0</v>
      </c>
      <c r="W242" s="19">
        <f>+VLOOKUP(O242,'Paso 3 - Análisis'!$O$11:$P$22,2,FALSE)*SUMIF(O:O,O242,U:U)/VLOOKUP(O242,'Paso 3 - Análisis'!P:Q,2,FALSE)</f>
        <v>0</v>
      </c>
      <c r="X242" s="19">
        <f t="shared" si="36"/>
        <v>0</v>
      </c>
      <c r="Y242" s="19">
        <f t="shared" si="35"/>
        <v>0</v>
      </c>
    </row>
    <row r="243" spans="1:25" x14ac:dyDescent="0.25">
      <c r="O243" t="s">
        <v>25</v>
      </c>
      <c r="P243" t="s">
        <v>32</v>
      </c>
      <c r="Q243">
        <v>29</v>
      </c>
      <c r="R243" t="str">
        <f t="shared" si="33"/>
        <v>Agosto29</v>
      </c>
      <c r="S243" s="19">
        <f t="shared" si="29"/>
        <v>0</v>
      </c>
      <c r="T243" s="19">
        <f t="shared" si="30"/>
        <v>0</v>
      </c>
      <c r="U243" s="19">
        <f t="shared" si="34"/>
        <v>0</v>
      </c>
      <c r="V243" s="19">
        <f>+(1-VLOOKUP(O243,'Paso 3 - Análisis'!$O$11:$P$22,2,FALSE))*SUMIF(O:O,O243,U:U)/VLOOKUP(O243,'Paso 3 - Análisis'!P:Q,2,FALSE)</f>
        <v>0</v>
      </c>
      <c r="W243" s="19">
        <f>+VLOOKUP(O243,'Paso 3 - Análisis'!$O$11:$P$22,2,FALSE)*SUMIF(O:O,O243,U:U)/VLOOKUP(O243,'Paso 3 - Análisis'!P:Q,2,FALSE)</f>
        <v>0</v>
      </c>
      <c r="X243" s="19">
        <f t="shared" si="36"/>
        <v>0</v>
      </c>
      <c r="Y243" s="19">
        <f t="shared" si="35"/>
        <v>0</v>
      </c>
    </row>
    <row r="244" spans="1:25" x14ac:dyDescent="0.25">
      <c r="O244" t="s">
        <v>25</v>
      </c>
      <c r="P244" t="s">
        <v>32</v>
      </c>
      <c r="Q244">
        <v>30</v>
      </c>
      <c r="R244" t="str">
        <f t="shared" si="33"/>
        <v>Agosto30</v>
      </c>
      <c r="S244" s="19">
        <f t="shared" si="29"/>
        <v>0</v>
      </c>
      <c r="T244" s="19">
        <f t="shared" si="30"/>
        <v>0</v>
      </c>
      <c r="U244" s="19">
        <f t="shared" si="34"/>
        <v>0</v>
      </c>
      <c r="V244" s="19">
        <f>+(1-VLOOKUP(O244,'Paso 3 - Análisis'!$O$11:$P$22,2,FALSE))*SUMIF(O:O,O244,U:U)/VLOOKUP(O244,'Paso 3 - Análisis'!P:Q,2,FALSE)</f>
        <v>0</v>
      </c>
      <c r="W244" s="19">
        <f>+VLOOKUP(O244,'Paso 3 - Análisis'!$O$11:$P$22,2,FALSE)*SUMIF(O:O,O244,U:U)/VLOOKUP(O244,'Paso 3 - Análisis'!P:Q,2,FALSE)</f>
        <v>0</v>
      </c>
      <c r="X244" s="19">
        <f t="shared" si="36"/>
        <v>0</v>
      </c>
      <c r="Y244" s="19">
        <f t="shared" si="35"/>
        <v>0</v>
      </c>
    </row>
    <row r="245" spans="1:25" x14ac:dyDescent="0.25">
      <c r="O245" t="s">
        <v>25</v>
      </c>
      <c r="P245" t="s">
        <v>32</v>
      </c>
      <c r="Q245">
        <v>31</v>
      </c>
      <c r="R245" t="str">
        <f t="shared" si="33"/>
        <v>Agosto31</v>
      </c>
      <c r="S245" s="19">
        <f t="shared" si="29"/>
        <v>0</v>
      </c>
      <c r="T245" s="19">
        <f t="shared" si="30"/>
        <v>0</v>
      </c>
      <c r="U245" s="19">
        <f t="shared" si="34"/>
        <v>0</v>
      </c>
      <c r="V245" s="19">
        <f>+(1-VLOOKUP(O245,'Paso 3 - Análisis'!$O$11:$P$22,2,FALSE))*SUMIF(O:O,O245,U:U)/VLOOKUP(O245,'Paso 3 - Análisis'!P:Q,2,FALSE)</f>
        <v>0</v>
      </c>
      <c r="W245" s="19">
        <f>+VLOOKUP(O245,'Paso 3 - Análisis'!$O$11:$P$22,2,FALSE)*SUMIF(O:O,O245,U:U)/VLOOKUP(O245,'Paso 3 - Análisis'!P:Q,2,FALSE)</f>
        <v>0</v>
      </c>
      <c r="X245" s="19">
        <f t="shared" si="36"/>
        <v>0</v>
      </c>
      <c r="Y245" s="19">
        <f t="shared" si="35"/>
        <v>0</v>
      </c>
    </row>
    <row r="246" spans="1:25" x14ac:dyDescent="0.25">
      <c r="O246" t="s">
        <v>26</v>
      </c>
      <c r="P246" t="s">
        <v>32</v>
      </c>
      <c r="Q246">
        <v>1</v>
      </c>
      <c r="R246" t="str">
        <f t="shared" si="33"/>
        <v>Septiembre1</v>
      </c>
      <c r="S246" s="19">
        <f t="shared" si="29"/>
        <v>0</v>
      </c>
      <c r="T246" s="19">
        <f t="shared" si="30"/>
        <v>0</v>
      </c>
      <c r="U246" s="19">
        <f t="shared" ref="U246:U275" si="37">+S246-T246</f>
        <v>0</v>
      </c>
      <c r="V246" s="19">
        <f>+(1-VLOOKUP(O246,'Paso 3 - Análisis'!$O$11:$P$22,2,FALSE))*SUMIF(O:O,O246,U:U)/VLOOKUP(O246,'Paso 3 - Análisis'!P:Q,2,FALSE)</f>
        <v>0</v>
      </c>
      <c r="W246" s="19">
        <f>+VLOOKUP(O246,'Paso 3 - Análisis'!$O$11:$P$22,2,FALSE)*SUMIF(O:O,O246,U:U)/VLOOKUP(O246,'Paso 3 - Análisis'!P:Q,2,FALSE)</f>
        <v>0</v>
      </c>
      <c r="X246" s="19">
        <f t="shared" si="36"/>
        <v>0</v>
      </c>
      <c r="Y246" s="19">
        <f t="shared" si="35"/>
        <v>0</v>
      </c>
    </row>
    <row r="247" spans="1:25" x14ac:dyDescent="0.25">
      <c r="O247" t="s">
        <v>26</v>
      </c>
      <c r="P247" t="s">
        <v>32</v>
      </c>
      <c r="Q247">
        <v>2</v>
      </c>
      <c r="R247" t="str">
        <f t="shared" si="33"/>
        <v>Septiembre2</v>
      </c>
      <c r="S247" s="19">
        <f t="shared" si="29"/>
        <v>0</v>
      </c>
      <c r="T247" s="19">
        <f t="shared" si="30"/>
        <v>0</v>
      </c>
      <c r="U247" s="19">
        <f t="shared" si="37"/>
        <v>0</v>
      </c>
      <c r="V247" s="19">
        <f>+(1-VLOOKUP(O247,'Paso 3 - Análisis'!$O$11:$P$22,2,FALSE))*SUMIF(O:O,O247,U:U)/VLOOKUP(O247,'Paso 3 - Análisis'!P:Q,2,FALSE)</f>
        <v>0</v>
      </c>
      <c r="W247" s="19">
        <f>+VLOOKUP(O247,'Paso 3 - Análisis'!$O$11:$P$22,2,FALSE)*SUMIF(O:O,O247,U:U)/VLOOKUP(O247,'Paso 3 - Análisis'!P:Q,2,FALSE)</f>
        <v>0</v>
      </c>
      <c r="X247" s="19">
        <f t="shared" si="36"/>
        <v>0</v>
      </c>
      <c r="Y247" s="19">
        <f t="shared" si="35"/>
        <v>0</v>
      </c>
    </row>
    <row r="248" spans="1:25" x14ac:dyDescent="0.25">
      <c r="O248" t="s">
        <v>26</v>
      </c>
      <c r="P248" t="s">
        <v>32</v>
      </c>
      <c r="Q248">
        <v>3</v>
      </c>
      <c r="R248" t="str">
        <f t="shared" si="33"/>
        <v>Septiembre3</v>
      </c>
      <c r="S248" s="19">
        <f t="shared" si="29"/>
        <v>0</v>
      </c>
      <c r="T248" s="19">
        <f t="shared" si="30"/>
        <v>0</v>
      </c>
      <c r="U248" s="19">
        <f t="shared" si="37"/>
        <v>0</v>
      </c>
      <c r="V248" s="19">
        <f>+(1-VLOOKUP(O248,'Paso 3 - Análisis'!$O$11:$P$22,2,FALSE))*SUMIF(O:O,O248,U:U)/VLOOKUP(O248,'Paso 3 - Análisis'!P:Q,2,FALSE)</f>
        <v>0</v>
      </c>
      <c r="W248" s="19">
        <f>+VLOOKUP(O248,'Paso 3 - Análisis'!$O$11:$P$22,2,FALSE)*SUMIF(O:O,O248,U:U)/VLOOKUP(O248,'Paso 3 - Análisis'!P:Q,2,FALSE)</f>
        <v>0</v>
      </c>
      <c r="X248" s="19">
        <f t="shared" si="36"/>
        <v>0</v>
      </c>
      <c r="Y248" s="19">
        <f t="shared" si="35"/>
        <v>0</v>
      </c>
    </row>
    <row r="249" spans="1:25" x14ac:dyDescent="0.25">
      <c r="O249" t="s">
        <v>26</v>
      </c>
      <c r="P249" t="s">
        <v>32</v>
      </c>
      <c r="Q249">
        <v>4</v>
      </c>
      <c r="R249" t="str">
        <f t="shared" si="33"/>
        <v>Septiembre4</v>
      </c>
      <c r="S249" s="19">
        <f t="shared" si="29"/>
        <v>0</v>
      </c>
      <c r="T249" s="19">
        <f t="shared" si="30"/>
        <v>0</v>
      </c>
      <c r="U249" s="19">
        <f t="shared" si="37"/>
        <v>0</v>
      </c>
      <c r="V249" s="19">
        <f>+(1-VLOOKUP(O249,'Paso 3 - Análisis'!$O$11:$P$22,2,FALSE))*SUMIF(O:O,O249,U:U)/VLOOKUP(O249,'Paso 3 - Análisis'!P:Q,2,FALSE)</f>
        <v>0</v>
      </c>
      <c r="W249" s="19">
        <f>+VLOOKUP(O249,'Paso 3 - Análisis'!$O$11:$P$22,2,FALSE)*SUMIF(O:O,O249,U:U)/VLOOKUP(O249,'Paso 3 - Análisis'!P:Q,2,FALSE)</f>
        <v>0</v>
      </c>
      <c r="X249" s="19">
        <f t="shared" si="36"/>
        <v>0</v>
      </c>
      <c r="Y249" s="19">
        <f t="shared" si="35"/>
        <v>0</v>
      </c>
    </row>
    <row r="250" spans="1:25" x14ac:dyDescent="0.25">
      <c r="O250" t="s">
        <v>26</v>
      </c>
      <c r="P250" t="s">
        <v>32</v>
      </c>
      <c r="Q250">
        <v>5</v>
      </c>
      <c r="R250" t="str">
        <f t="shared" si="33"/>
        <v>Septiembre5</v>
      </c>
      <c r="S250" s="19">
        <f t="shared" si="29"/>
        <v>0</v>
      </c>
      <c r="T250" s="19">
        <f t="shared" si="30"/>
        <v>0</v>
      </c>
      <c r="U250" s="19">
        <f t="shared" si="37"/>
        <v>0</v>
      </c>
      <c r="V250" s="19">
        <f>+(1-VLOOKUP(O250,'Paso 3 - Análisis'!$O$11:$P$22,2,FALSE))*SUMIF(O:O,O250,U:U)/VLOOKUP(O250,'Paso 3 - Análisis'!P:Q,2,FALSE)</f>
        <v>0</v>
      </c>
      <c r="W250" s="19">
        <f>+VLOOKUP(O250,'Paso 3 - Análisis'!$O$11:$P$22,2,FALSE)*SUMIF(O:O,O250,U:U)/VLOOKUP(O250,'Paso 3 - Análisis'!P:Q,2,FALSE)</f>
        <v>0</v>
      </c>
      <c r="X250" s="19">
        <f t="shared" si="36"/>
        <v>0</v>
      </c>
      <c r="Y250" s="19">
        <f t="shared" si="35"/>
        <v>0</v>
      </c>
    </row>
    <row r="251" spans="1:25" x14ac:dyDescent="0.25">
      <c r="O251" t="s">
        <v>26</v>
      </c>
      <c r="P251" t="s">
        <v>32</v>
      </c>
      <c r="Q251">
        <v>6</v>
      </c>
      <c r="R251" t="str">
        <f t="shared" si="33"/>
        <v>Septiembre6</v>
      </c>
      <c r="S251" s="19">
        <f t="shared" si="29"/>
        <v>0</v>
      </c>
      <c r="T251" s="19">
        <f t="shared" si="30"/>
        <v>0</v>
      </c>
      <c r="U251" s="19">
        <f t="shared" si="37"/>
        <v>0</v>
      </c>
      <c r="V251" s="19">
        <f>+(1-VLOOKUP(O251,'Paso 3 - Análisis'!$O$11:$P$22,2,FALSE))*SUMIF(O:O,O251,U:U)/VLOOKUP(O251,'Paso 3 - Análisis'!P:Q,2,FALSE)</f>
        <v>0</v>
      </c>
      <c r="W251" s="19">
        <f>+VLOOKUP(O251,'Paso 3 - Análisis'!$O$11:$P$22,2,FALSE)*SUMIF(O:O,O251,U:U)/VLOOKUP(O251,'Paso 3 - Análisis'!P:Q,2,FALSE)</f>
        <v>0</v>
      </c>
      <c r="X251" s="19">
        <f t="shared" si="36"/>
        <v>0</v>
      </c>
      <c r="Y251" s="19">
        <f t="shared" si="35"/>
        <v>0</v>
      </c>
    </row>
    <row r="252" spans="1:25" x14ac:dyDescent="0.25">
      <c r="O252" t="s">
        <v>26</v>
      </c>
      <c r="P252" t="s">
        <v>32</v>
      </c>
      <c r="Q252">
        <v>7</v>
      </c>
      <c r="R252" t="str">
        <f t="shared" si="33"/>
        <v>Septiembre7</v>
      </c>
      <c r="S252" s="19">
        <f t="shared" si="29"/>
        <v>0</v>
      </c>
      <c r="T252" s="19">
        <f t="shared" si="30"/>
        <v>0</v>
      </c>
      <c r="U252" s="19">
        <f t="shared" si="37"/>
        <v>0</v>
      </c>
      <c r="V252" s="19">
        <f>+(1-VLOOKUP(O252,'Paso 3 - Análisis'!$O$11:$P$22,2,FALSE))*SUMIF(O:O,O252,U:U)/VLOOKUP(O252,'Paso 3 - Análisis'!P:Q,2,FALSE)</f>
        <v>0</v>
      </c>
      <c r="W252" s="19">
        <f>+VLOOKUP(O252,'Paso 3 - Análisis'!$O$11:$P$22,2,FALSE)*SUMIF(O:O,O252,U:U)/VLOOKUP(O252,'Paso 3 - Análisis'!P:Q,2,FALSE)</f>
        <v>0</v>
      </c>
      <c r="X252" s="19">
        <f t="shared" si="36"/>
        <v>0</v>
      </c>
      <c r="Y252" s="19">
        <f t="shared" si="35"/>
        <v>0</v>
      </c>
    </row>
    <row r="253" spans="1:25" x14ac:dyDescent="0.25">
      <c r="O253" t="s">
        <v>26</v>
      </c>
      <c r="P253" t="s">
        <v>32</v>
      </c>
      <c r="Q253">
        <v>8</v>
      </c>
      <c r="R253" t="str">
        <f t="shared" si="33"/>
        <v>Septiembre8</v>
      </c>
      <c r="S253" s="19">
        <f t="shared" si="29"/>
        <v>0</v>
      </c>
      <c r="T253" s="19">
        <f t="shared" si="30"/>
        <v>0</v>
      </c>
      <c r="U253" s="19">
        <f t="shared" si="37"/>
        <v>0</v>
      </c>
      <c r="V253" s="19">
        <f>+(1-VLOOKUP(O253,'Paso 3 - Análisis'!$O$11:$P$22,2,FALSE))*SUMIF(O:O,O253,U:U)/VLOOKUP(O253,'Paso 3 - Análisis'!P:Q,2,FALSE)</f>
        <v>0</v>
      </c>
      <c r="W253" s="19">
        <f>+VLOOKUP(O253,'Paso 3 - Análisis'!$O$11:$P$22,2,FALSE)*SUMIF(O:O,O253,U:U)/VLOOKUP(O253,'Paso 3 - Análisis'!P:Q,2,FALSE)</f>
        <v>0</v>
      </c>
      <c r="X253" s="19">
        <f t="shared" si="36"/>
        <v>0</v>
      </c>
      <c r="Y253" s="19">
        <f t="shared" si="35"/>
        <v>0</v>
      </c>
    </row>
    <row r="254" spans="1:25" x14ac:dyDescent="0.25">
      <c r="O254" t="s">
        <v>26</v>
      </c>
      <c r="P254" t="s">
        <v>32</v>
      </c>
      <c r="Q254">
        <v>9</v>
      </c>
      <c r="R254" t="str">
        <f t="shared" si="33"/>
        <v>Septiembre9</v>
      </c>
      <c r="S254" s="19">
        <f t="shared" ref="S254:S317" si="38">+SUMIF(E:E,R254,F:F)</f>
        <v>0</v>
      </c>
      <c r="T254" s="19">
        <f t="shared" ref="T254:T317" si="39">+SUMIF(J:J,R254,K:K)</f>
        <v>0</v>
      </c>
      <c r="U254" s="19">
        <f t="shared" si="37"/>
        <v>0</v>
      </c>
      <c r="V254" s="19">
        <f>+(1-VLOOKUP(O254,'Paso 3 - Análisis'!$O$11:$P$22,2,FALSE))*SUMIF(O:O,O254,U:U)/VLOOKUP(O254,'Paso 3 - Análisis'!P:Q,2,FALSE)</f>
        <v>0</v>
      </c>
      <c r="W254" s="19">
        <f>+VLOOKUP(O254,'Paso 3 - Análisis'!$O$11:$P$22,2,FALSE)*SUMIF(O:O,O254,U:U)/VLOOKUP(O254,'Paso 3 - Análisis'!P:Q,2,FALSE)</f>
        <v>0</v>
      </c>
      <c r="X254" s="19">
        <f t="shared" si="36"/>
        <v>0</v>
      </c>
      <c r="Y254" s="19">
        <f t="shared" si="35"/>
        <v>0</v>
      </c>
    </row>
    <row r="255" spans="1:25" x14ac:dyDescent="0.25">
      <c r="O255" t="s">
        <v>26</v>
      </c>
      <c r="P255" t="s">
        <v>32</v>
      </c>
      <c r="Q255">
        <v>10</v>
      </c>
      <c r="R255" t="str">
        <f t="shared" si="33"/>
        <v>Septiembre10</v>
      </c>
      <c r="S255" s="19">
        <f t="shared" si="38"/>
        <v>0</v>
      </c>
      <c r="T255" s="19">
        <f t="shared" si="39"/>
        <v>0</v>
      </c>
      <c r="U255" s="19">
        <f t="shared" si="37"/>
        <v>0</v>
      </c>
      <c r="V255" s="19">
        <f>+(1-VLOOKUP(O255,'Paso 3 - Análisis'!$O$11:$P$22,2,FALSE))*SUMIF(O:O,O255,U:U)/VLOOKUP(O255,'Paso 3 - Análisis'!P:Q,2,FALSE)</f>
        <v>0</v>
      </c>
      <c r="W255" s="19">
        <f>+VLOOKUP(O255,'Paso 3 - Análisis'!$O$11:$P$22,2,FALSE)*SUMIF(O:O,O255,U:U)/VLOOKUP(O255,'Paso 3 - Análisis'!P:Q,2,FALSE)</f>
        <v>0</v>
      </c>
      <c r="X255" s="19">
        <f t="shared" si="36"/>
        <v>0</v>
      </c>
      <c r="Y255" s="19">
        <f t="shared" si="35"/>
        <v>0</v>
      </c>
    </row>
    <row r="256" spans="1:25" x14ac:dyDescent="0.25">
      <c r="O256" t="s">
        <v>26</v>
      </c>
      <c r="P256" t="s">
        <v>32</v>
      </c>
      <c r="Q256">
        <v>11</v>
      </c>
      <c r="R256" t="str">
        <f t="shared" si="33"/>
        <v>Septiembre11</v>
      </c>
      <c r="S256" s="19">
        <f t="shared" si="38"/>
        <v>0</v>
      </c>
      <c r="T256" s="19">
        <f t="shared" si="39"/>
        <v>0</v>
      </c>
      <c r="U256" s="19">
        <f t="shared" si="37"/>
        <v>0</v>
      </c>
      <c r="V256" s="19">
        <f>+(1-VLOOKUP(O256,'Paso 3 - Análisis'!$O$11:$P$22,2,FALSE))*SUMIF(O:O,O256,U:U)/VLOOKUP(O256,'Paso 3 - Análisis'!P:Q,2,FALSE)</f>
        <v>0</v>
      </c>
      <c r="W256" s="19">
        <f>+VLOOKUP(O256,'Paso 3 - Análisis'!$O$11:$P$22,2,FALSE)*SUMIF(O:O,O256,U:U)/VLOOKUP(O256,'Paso 3 - Análisis'!P:Q,2,FALSE)</f>
        <v>0</v>
      </c>
      <c r="X256" s="19">
        <f t="shared" si="36"/>
        <v>0</v>
      </c>
      <c r="Y256" s="19">
        <f t="shared" si="35"/>
        <v>0</v>
      </c>
    </row>
    <row r="257" spans="15:25" x14ac:dyDescent="0.25">
      <c r="O257" t="s">
        <v>26</v>
      </c>
      <c r="P257" t="s">
        <v>32</v>
      </c>
      <c r="Q257">
        <v>12</v>
      </c>
      <c r="R257" t="str">
        <f t="shared" si="33"/>
        <v>Septiembre12</v>
      </c>
      <c r="S257" s="19">
        <f t="shared" si="38"/>
        <v>0</v>
      </c>
      <c r="T257" s="19">
        <f t="shared" si="39"/>
        <v>0</v>
      </c>
      <c r="U257" s="19">
        <f t="shared" si="37"/>
        <v>0</v>
      </c>
      <c r="V257" s="19">
        <f>+(1-VLOOKUP(O257,'Paso 3 - Análisis'!$O$11:$P$22,2,FALSE))*SUMIF(O:O,O257,U:U)/VLOOKUP(O257,'Paso 3 - Análisis'!P:Q,2,FALSE)</f>
        <v>0</v>
      </c>
      <c r="W257" s="19">
        <f>+VLOOKUP(O257,'Paso 3 - Análisis'!$O$11:$P$22,2,FALSE)*SUMIF(O:O,O257,U:U)/VLOOKUP(O257,'Paso 3 - Análisis'!P:Q,2,FALSE)</f>
        <v>0</v>
      </c>
      <c r="X257" s="19">
        <f t="shared" si="36"/>
        <v>0</v>
      </c>
      <c r="Y257" s="19">
        <f t="shared" si="35"/>
        <v>0</v>
      </c>
    </row>
    <row r="258" spans="15:25" x14ac:dyDescent="0.25">
      <c r="O258" t="s">
        <v>26</v>
      </c>
      <c r="P258" t="s">
        <v>32</v>
      </c>
      <c r="Q258">
        <v>13</v>
      </c>
      <c r="R258" t="str">
        <f t="shared" si="33"/>
        <v>Septiembre13</v>
      </c>
      <c r="S258" s="19">
        <f t="shared" si="38"/>
        <v>0</v>
      </c>
      <c r="T258" s="19">
        <f t="shared" si="39"/>
        <v>0</v>
      </c>
      <c r="U258" s="19">
        <f t="shared" si="37"/>
        <v>0</v>
      </c>
      <c r="V258" s="19">
        <f>+(1-VLOOKUP(O258,'Paso 3 - Análisis'!$O$11:$P$22,2,FALSE))*SUMIF(O:O,O258,U:U)/VLOOKUP(O258,'Paso 3 - Análisis'!P:Q,2,FALSE)</f>
        <v>0</v>
      </c>
      <c r="W258" s="19">
        <f>+VLOOKUP(O258,'Paso 3 - Análisis'!$O$11:$P$22,2,FALSE)*SUMIF(O:O,O258,U:U)/VLOOKUP(O258,'Paso 3 - Análisis'!P:Q,2,FALSE)</f>
        <v>0</v>
      </c>
      <c r="X258" s="19">
        <f t="shared" si="36"/>
        <v>0</v>
      </c>
      <c r="Y258" s="19">
        <f t="shared" si="35"/>
        <v>0</v>
      </c>
    </row>
    <row r="259" spans="15:25" x14ac:dyDescent="0.25">
      <c r="O259" t="s">
        <v>26</v>
      </c>
      <c r="P259" t="s">
        <v>32</v>
      </c>
      <c r="Q259">
        <v>14</v>
      </c>
      <c r="R259" t="str">
        <f t="shared" si="33"/>
        <v>Septiembre14</v>
      </c>
      <c r="S259" s="19">
        <f t="shared" si="38"/>
        <v>0</v>
      </c>
      <c r="T259" s="19">
        <f t="shared" si="39"/>
        <v>0</v>
      </c>
      <c r="U259" s="19">
        <f t="shared" si="37"/>
        <v>0</v>
      </c>
      <c r="V259" s="19">
        <f>+(1-VLOOKUP(O259,'Paso 3 - Análisis'!$O$11:$P$22,2,FALSE))*SUMIF(O:O,O259,U:U)/VLOOKUP(O259,'Paso 3 - Análisis'!P:Q,2,FALSE)</f>
        <v>0</v>
      </c>
      <c r="W259" s="19">
        <f>+VLOOKUP(O259,'Paso 3 - Análisis'!$O$11:$P$22,2,FALSE)*SUMIF(O:O,O259,U:U)/VLOOKUP(O259,'Paso 3 - Análisis'!P:Q,2,FALSE)</f>
        <v>0</v>
      </c>
      <c r="X259" s="19">
        <f t="shared" si="36"/>
        <v>0</v>
      </c>
      <c r="Y259" s="19">
        <f t="shared" si="35"/>
        <v>0</v>
      </c>
    </row>
    <row r="260" spans="15:25" x14ac:dyDescent="0.25">
      <c r="O260" t="s">
        <v>26</v>
      </c>
      <c r="P260" t="s">
        <v>32</v>
      </c>
      <c r="Q260">
        <v>15</v>
      </c>
      <c r="R260" t="str">
        <f t="shared" ref="R260:R323" si="40">+O260&amp;Q260</f>
        <v>Septiembre15</v>
      </c>
      <c r="S260" s="19">
        <f t="shared" si="38"/>
        <v>0</v>
      </c>
      <c r="T260" s="19">
        <f t="shared" si="39"/>
        <v>0</v>
      </c>
      <c r="U260" s="19">
        <f t="shared" si="37"/>
        <v>0</v>
      </c>
      <c r="V260" s="19">
        <f>+(1-VLOOKUP(O260,'Paso 3 - Análisis'!$O$11:$P$22,2,FALSE))*SUMIF(O:O,O260,U:U)/VLOOKUP(O260,'Paso 3 - Análisis'!P:Q,2,FALSE)</f>
        <v>0</v>
      </c>
      <c r="W260" s="19">
        <f>+VLOOKUP(O260,'Paso 3 - Análisis'!$O$11:$P$22,2,FALSE)*SUMIF(O:O,O260,U:U)/VLOOKUP(O260,'Paso 3 - Análisis'!P:Q,2,FALSE)</f>
        <v>0</v>
      </c>
      <c r="X260" s="19">
        <f t="shared" si="36"/>
        <v>0</v>
      </c>
      <c r="Y260" s="19">
        <f t="shared" ref="Y260:Y323" si="41">+IF(O260=O259,W260+Y259,W260)</f>
        <v>0</v>
      </c>
    </row>
    <row r="261" spans="15:25" x14ac:dyDescent="0.25">
      <c r="O261" t="s">
        <v>26</v>
      </c>
      <c r="P261" t="s">
        <v>32</v>
      </c>
      <c r="Q261">
        <v>16</v>
      </c>
      <c r="R261" t="str">
        <f t="shared" si="40"/>
        <v>Septiembre16</v>
      </c>
      <c r="S261" s="19">
        <f t="shared" si="38"/>
        <v>0</v>
      </c>
      <c r="T261" s="19">
        <f t="shared" si="39"/>
        <v>0</v>
      </c>
      <c r="U261" s="19">
        <f t="shared" si="37"/>
        <v>0</v>
      </c>
      <c r="V261" s="19">
        <f>+(1-VLOOKUP(O261,'Paso 3 - Análisis'!$O$11:$P$22,2,FALSE))*SUMIF(O:O,O261,U:U)/VLOOKUP(O261,'Paso 3 - Análisis'!P:Q,2,FALSE)</f>
        <v>0</v>
      </c>
      <c r="W261" s="19">
        <f>+VLOOKUP(O261,'Paso 3 - Análisis'!$O$11:$P$22,2,FALSE)*SUMIF(O:O,O261,U:U)/VLOOKUP(O261,'Paso 3 - Análisis'!P:Q,2,FALSE)</f>
        <v>0</v>
      </c>
      <c r="X261" s="19">
        <f t="shared" si="36"/>
        <v>0</v>
      </c>
      <c r="Y261" s="19">
        <f t="shared" si="41"/>
        <v>0</v>
      </c>
    </row>
    <row r="262" spans="15:25" x14ac:dyDescent="0.25">
      <c r="O262" t="s">
        <v>26</v>
      </c>
      <c r="P262" t="s">
        <v>32</v>
      </c>
      <c r="Q262">
        <v>17</v>
      </c>
      <c r="R262" t="str">
        <f t="shared" si="40"/>
        <v>Septiembre17</v>
      </c>
      <c r="S262" s="19">
        <f t="shared" si="38"/>
        <v>0</v>
      </c>
      <c r="T262" s="19">
        <f t="shared" si="39"/>
        <v>0</v>
      </c>
      <c r="U262" s="19">
        <f t="shared" si="37"/>
        <v>0</v>
      </c>
      <c r="V262" s="19">
        <f>+(1-VLOOKUP(O262,'Paso 3 - Análisis'!$O$11:$P$22,2,FALSE))*SUMIF(O:O,O262,U:U)/VLOOKUP(O262,'Paso 3 - Análisis'!P:Q,2,FALSE)</f>
        <v>0</v>
      </c>
      <c r="W262" s="19">
        <f>+VLOOKUP(O262,'Paso 3 - Análisis'!$O$11:$P$22,2,FALSE)*SUMIF(O:O,O262,U:U)/VLOOKUP(O262,'Paso 3 - Análisis'!P:Q,2,FALSE)</f>
        <v>0</v>
      </c>
      <c r="X262" s="19">
        <f t="shared" si="36"/>
        <v>0</v>
      </c>
      <c r="Y262" s="19">
        <f t="shared" si="41"/>
        <v>0</v>
      </c>
    </row>
    <row r="263" spans="15:25" x14ac:dyDescent="0.25">
      <c r="O263" t="s">
        <v>26</v>
      </c>
      <c r="P263" t="s">
        <v>32</v>
      </c>
      <c r="Q263">
        <v>18</v>
      </c>
      <c r="R263" t="str">
        <f t="shared" si="40"/>
        <v>Septiembre18</v>
      </c>
      <c r="S263" s="19">
        <f t="shared" si="38"/>
        <v>0</v>
      </c>
      <c r="T263" s="19">
        <f t="shared" si="39"/>
        <v>0</v>
      </c>
      <c r="U263" s="19">
        <f t="shared" si="37"/>
        <v>0</v>
      </c>
      <c r="V263" s="19">
        <f>+(1-VLOOKUP(O263,'Paso 3 - Análisis'!$O$11:$P$22,2,FALSE))*SUMIF(O:O,O263,U:U)/VLOOKUP(O263,'Paso 3 - Análisis'!P:Q,2,FALSE)</f>
        <v>0</v>
      </c>
      <c r="W263" s="19">
        <f>+VLOOKUP(O263,'Paso 3 - Análisis'!$O$11:$P$22,2,FALSE)*SUMIF(O:O,O263,U:U)/VLOOKUP(O263,'Paso 3 - Análisis'!P:Q,2,FALSE)</f>
        <v>0</v>
      </c>
      <c r="X263" s="19">
        <f t="shared" si="36"/>
        <v>0</v>
      </c>
      <c r="Y263" s="19">
        <f t="shared" si="41"/>
        <v>0</v>
      </c>
    </row>
    <row r="264" spans="15:25" x14ac:dyDescent="0.25">
      <c r="O264" t="s">
        <v>26</v>
      </c>
      <c r="P264" t="s">
        <v>32</v>
      </c>
      <c r="Q264">
        <v>19</v>
      </c>
      <c r="R264" t="str">
        <f t="shared" si="40"/>
        <v>Septiembre19</v>
      </c>
      <c r="S264" s="19">
        <f t="shared" si="38"/>
        <v>0</v>
      </c>
      <c r="T264" s="19">
        <f t="shared" si="39"/>
        <v>0</v>
      </c>
      <c r="U264" s="19">
        <f t="shared" si="37"/>
        <v>0</v>
      </c>
      <c r="V264" s="19">
        <f>+(1-VLOOKUP(O264,'Paso 3 - Análisis'!$O$11:$P$22,2,FALSE))*SUMIF(O:O,O264,U:U)/VLOOKUP(O264,'Paso 3 - Análisis'!P:Q,2,FALSE)</f>
        <v>0</v>
      </c>
      <c r="W264" s="19">
        <f>+VLOOKUP(O264,'Paso 3 - Análisis'!$O$11:$P$22,2,FALSE)*SUMIF(O:O,O264,U:U)/VLOOKUP(O264,'Paso 3 - Análisis'!P:Q,2,FALSE)</f>
        <v>0</v>
      </c>
      <c r="X264" s="19">
        <f t="shared" si="36"/>
        <v>0</v>
      </c>
      <c r="Y264" s="19">
        <f t="shared" si="41"/>
        <v>0</v>
      </c>
    </row>
    <row r="265" spans="15:25" x14ac:dyDescent="0.25">
      <c r="O265" t="s">
        <v>26</v>
      </c>
      <c r="P265" t="s">
        <v>32</v>
      </c>
      <c r="Q265">
        <v>20</v>
      </c>
      <c r="R265" t="str">
        <f t="shared" si="40"/>
        <v>Septiembre20</v>
      </c>
      <c r="S265" s="19">
        <f t="shared" si="38"/>
        <v>0</v>
      </c>
      <c r="T265" s="19">
        <f t="shared" si="39"/>
        <v>0</v>
      </c>
      <c r="U265" s="19">
        <f t="shared" si="37"/>
        <v>0</v>
      </c>
      <c r="V265" s="19">
        <f>+(1-VLOOKUP(O265,'Paso 3 - Análisis'!$O$11:$P$22,2,FALSE))*SUMIF(O:O,O265,U:U)/VLOOKUP(O265,'Paso 3 - Análisis'!P:Q,2,FALSE)</f>
        <v>0</v>
      </c>
      <c r="W265" s="19">
        <f>+VLOOKUP(O265,'Paso 3 - Análisis'!$O$11:$P$22,2,FALSE)*SUMIF(O:O,O265,U:U)/VLOOKUP(O265,'Paso 3 - Análisis'!P:Q,2,FALSE)</f>
        <v>0</v>
      </c>
      <c r="X265" s="19">
        <f t="shared" si="36"/>
        <v>0</v>
      </c>
      <c r="Y265" s="19">
        <f t="shared" si="41"/>
        <v>0</v>
      </c>
    </row>
    <row r="266" spans="15:25" x14ac:dyDescent="0.25">
      <c r="O266" t="s">
        <v>26</v>
      </c>
      <c r="P266" t="s">
        <v>32</v>
      </c>
      <c r="Q266">
        <v>21</v>
      </c>
      <c r="R266" t="str">
        <f t="shared" si="40"/>
        <v>Septiembre21</v>
      </c>
      <c r="S266" s="19">
        <f t="shared" si="38"/>
        <v>0</v>
      </c>
      <c r="T266" s="19">
        <f t="shared" si="39"/>
        <v>0</v>
      </c>
      <c r="U266" s="19">
        <f t="shared" si="37"/>
        <v>0</v>
      </c>
      <c r="V266" s="19">
        <f>+(1-VLOOKUP(O266,'Paso 3 - Análisis'!$O$11:$P$22,2,FALSE))*SUMIF(O:O,O266,U:U)/VLOOKUP(O266,'Paso 3 - Análisis'!P:Q,2,FALSE)</f>
        <v>0</v>
      </c>
      <c r="W266" s="19">
        <f>+VLOOKUP(O266,'Paso 3 - Análisis'!$O$11:$P$22,2,FALSE)*SUMIF(O:O,O266,U:U)/VLOOKUP(O266,'Paso 3 - Análisis'!P:Q,2,FALSE)</f>
        <v>0</v>
      </c>
      <c r="X266" s="19">
        <f t="shared" si="36"/>
        <v>0</v>
      </c>
      <c r="Y266" s="19">
        <f t="shared" si="41"/>
        <v>0</v>
      </c>
    </row>
    <row r="267" spans="15:25" x14ac:dyDescent="0.25">
      <c r="O267" t="s">
        <v>26</v>
      </c>
      <c r="P267" t="s">
        <v>32</v>
      </c>
      <c r="Q267">
        <v>22</v>
      </c>
      <c r="R267" t="str">
        <f t="shared" si="40"/>
        <v>Septiembre22</v>
      </c>
      <c r="S267" s="19">
        <f t="shared" si="38"/>
        <v>0</v>
      </c>
      <c r="T267" s="19">
        <f t="shared" si="39"/>
        <v>0</v>
      </c>
      <c r="U267" s="19">
        <f t="shared" si="37"/>
        <v>0</v>
      </c>
      <c r="V267" s="19">
        <f>+(1-VLOOKUP(O267,'Paso 3 - Análisis'!$O$11:$P$22,2,FALSE))*SUMIF(O:O,O267,U:U)/VLOOKUP(O267,'Paso 3 - Análisis'!P:Q,2,FALSE)</f>
        <v>0</v>
      </c>
      <c r="W267" s="19">
        <f>+VLOOKUP(O267,'Paso 3 - Análisis'!$O$11:$P$22,2,FALSE)*SUMIF(O:O,O267,U:U)/VLOOKUP(O267,'Paso 3 - Análisis'!P:Q,2,FALSE)</f>
        <v>0</v>
      </c>
      <c r="X267" s="19">
        <f t="shared" si="36"/>
        <v>0</v>
      </c>
      <c r="Y267" s="19">
        <f t="shared" si="41"/>
        <v>0</v>
      </c>
    </row>
    <row r="268" spans="15:25" x14ac:dyDescent="0.25">
      <c r="O268" t="s">
        <v>26</v>
      </c>
      <c r="P268" t="s">
        <v>32</v>
      </c>
      <c r="Q268">
        <v>23</v>
      </c>
      <c r="R268" t="str">
        <f t="shared" si="40"/>
        <v>Septiembre23</v>
      </c>
      <c r="S268" s="19">
        <f t="shared" si="38"/>
        <v>0</v>
      </c>
      <c r="T268" s="19">
        <f t="shared" si="39"/>
        <v>0</v>
      </c>
      <c r="U268" s="19">
        <f t="shared" si="37"/>
        <v>0</v>
      </c>
      <c r="V268" s="19">
        <f>+(1-VLOOKUP(O268,'Paso 3 - Análisis'!$O$11:$P$22,2,FALSE))*SUMIF(O:O,O268,U:U)/VLOOKUP(O268,'Paso 3 - Análisis'!P:Q,2,FALSE)</f>
        <v>0</v>
      </c>
      <c r="W268" s="19">
        <f>+VLOOKUP(O268,'Paso 3 - Análisis'!$O$11:$P$22,2,FALSE)*SUMIF(O:O,O268,U:U)/VLOOKUP(O268,'Paso 3 - Análisis'!P:Q,2,FALSE)</f>
        <v>0</v>
      </c>
      <c r="X268" s="19">
        <f t="shared" si="36"/>
        <v>0</v>
      </c>
      <c r="Y268" s="19">
        <f t="shared" si="41"/>
        <v>0</v>
      </c>
    </row>
    <row r="269" spans="15:25" x14ac:dyDescent="0.25">
      <c r="O269" t="s">
        <v>26</v>
      </c>
      <c r="P269" t="s">
        <v>32</v>
      </c>
      <c r="Q269">
        <v>24</v>
      </c>
      <c r="R269" t="str">
        <f t="shared" si="40"/>
        <v>Septiembre24</v>
      </c>
      <c r="S269" s="19">
        <f t="shared" si="38"/>
        <v>0</v>
      </c>
      <c r="T269" s="19">
        <f t="shared" si="39"/>
        <v>0</v>
      </c>
      <c r="U269" s="19">
        <f t="shared" si="37"/>
        <v>0</v>
      </c>
      <c r="V269" s="19">
        <f>+(1-VLOOKUP(O269,'Paso 3 - Análisis'!$O$11:$P$22,2,FALSE))*SUMIF(O:O,O269,U:U)/VLOOKUP(O269,'Paso 3 - Análisis'!P:Q,2,FALSE)</f>
        <v>0</v>
      </c>
      <c r="W269" s="19">
        <f>+VLOOKUP(O269,'Paso 3 - Análisis'!$O$11:$P$22,2,FALSE)*SUMIF(O:O,O269,U:U)/VLOOKUP(O269,'Paso 3 - Análisis'!P:Q,2,FALSE)</f>
        <v>0</v>
      </c>
      <c r="X269" s="19">
        <f t="shared" si="36"/>
        <v>0</v>
      </c>
      <c r="Y269" s="19">
        <f t="shared" si="41"/>
        <v>0</v>
      </c>
    </row>
    <row r="270" spans="15:25" x14ac:dyDescent="0.25">
      <c r="O270" t="s">
        <v>26</v>
      </c>
      <c r="P270" t="s">
        <v>32</v>
      </c>
      <c r="Q270">
        <v>25</v>
      </c>
      <c r="R270" t="str">
        <f t="shared" si="40"/>
        <v>Septiembre25</v>
      </c>
      <c r="S270" s="19">
        <f t="shared" si="38"/>
        <v>0</v>
      </c>
      <c r="T270" s="19">
        <f t="shared" si="39"/>
        <v>0</v>
      </c>
      <c r="U270" s="19">
        <f t="shared" si="37"/>
        <v>0</v>
      </c>
      <c r="V270" s="19">
        <f>+(1-VLOOKUP(O270,'Paso 3 - Análisis'!$O$11:$P$22,2,FALSE))*SUMIF(O:O,O270,U:U)/VLOOKUP(O270,'Paso 3 - Análisis'!P:Q,2,FALSE)</f>
        <v>0</v>
      </c>
      <c r="W270" s="19">
        <f>+VLOOKUP(O270,'Paso 3 - Análisis'!$O$11:$P$22,2,FALSE)*SUMIF(O:O,O270,U:U)/VLOOKUP(O270,'Paso 3 - Análisis'!P:Q,2,FALSE)</f>
        <v>0</v>
      </c>
      <c r="X270" s="19">
        <f t="shared" si="36"/>
        <v>0</v>
      </c>
      <c r="Y270" s="19">
        <f t="shared" si="41"/>
        <v>0</v>
      </c>
    </row>
    <row r="271" spans="15:25" x14ac:dyDescent="0.25">
      <c r="O271" t="s">
        <v>26</v>
      </c>
      <c r="P271" t="s">
        <v>32</v>
      </c>
      <c r="Q271">
        <v>26</v>
      </c>
      <c r="R271" t="str">
        <f t="shared" si="40"/>
        <v>Septiembre26</v>
      </c>
      <c r="S271" s="19">
        <f t="shared" si="38"/>
        <v>0</v>
      </c>
      <c r="T271" s="19">
        <f t="shared" si="39"/>
        <v>0</v>
      </c>
      <c r="U271" s="19">
        <f t="shared" si="37"/>
        <v>0</v>
      </c>
      <c r="V271" s="19">
        <f>+(1-VLOOKUP(O271,'Paso 3 - Análisis'!$O$11:$P$22,2,FALSE))*SUMIF(O:O,O271,U:U)/VLOOKUP(O271,'Paso 3 - Análisis'!P:Q,2,FALSE)</f>
        <v>0</v>
      </c>
      <c r="W271" s="19">
        <f>+VLOOKUP(O271,'Paso 3 - Análisis'!$O$11:$P$22,2,FALSE)*SUMIF(O:O,O271,U:U)/VLOOKUP(O271,'Paso 3 - Análisis'!P:Q,2,FALSE)</f>
        <v>0</v>
      </c>
      <c r="X271" s="19">
        <f t="shared" si="36"/>
        <v>0</v>
      </c>
      <c r="Y271" s="19">
        <f t="shared" si="41"/>
        <v>0</v>
      </c>
    </row>
    <row r="272" spans="15:25" x14ac:dyDescent="0.25">
      <c r="O272" t="s">
        <v>26</v>
      </c>
      <c r="P272" t="s">
        <v>32</v>
      </c>
      <c r="Q272">
        <v>27</v>
      </c>
      <c r="R272" t="str">
        <f t="shared" si="40"/>
        <v>Septiembre27</v>
      </c>
      <c r="S272" s="19">
        <f t="shared" si="38"/>
        <v>0</v>
      </c>
      <c r="T272" s="19">
        <f t="shared" si="39"/>
        <v>0</v>
      </c>
      <c r="U272" s="19">
        <f t="shared" si="37"/>
        <v>0</v>
      </c>
      <c r="V272" s="19">
        <f>+(1-VLOOKUP(O272,'Paso 3 - Análisis'!$O$11:$P$22,2,FALSE))*SUMIF(O:O,O272,U:U)/VLOOKUP(O272,'Paso 3 - Análisis'!P:Q,2,FALSE)</f>
        <v>0</v>
      </c>
      <c r="W272" s="19">
        <f>+VLOOKUP(O272,'Paso 3 - Análisis'!$O$11:$P$22,2,FALSE)*SUMIF(O:O,O272,U:U)/VLOOKUP(O272,'Paso 3 - Análisis'!P:Q,2,FALSE)</f>
        <v>0</v>
      </c>
      <c r="X272" s="19">
        <f t="shared" si="36"/>
        <v>0</v>
      </c>
      <c r="Y272" s="19">
        <f t="shared" si="41"/>
        <v>0</v>
      </c>
    </row>
    <row r="273" spans="15:25" x14ac:dyDescent="0.25">
      <c r="O273" t="s">
        <v>26</v>
      </c>
      <c r="P273" t="s">
        <v>32</v>
      </c>
      <c r="Q273">
        <v>28</v>
      </c>
      <c r="R273" t="str">
        <f t="shared" si="40"/>
        <v>Septiembre28</v>
      </c>
      <c r="S273" s="19">
        <f t="shared" si="38"/>
        <v>0</v>
      </c>
      <c r="T273" s="19">
        <f t="shared" si="39"/>
        <v>0</v>
      </c>
      <c r="U273" s="19">
        <f t="shared" si="37"/>
        <v>0</v>
      </c>
      <c r="V273" s="19">
        <f>+(1-VLOOKUP(O273,'Paso 3 - Análisis'!$O$11:$P$22,2,FALSE))*SUMIF(O:O,O273,U:U)/VLOOKUP(O273,'Paso 3 - Análisis'!P:Q,2,FALSE)</f>
        <v>0</v>
      </c>
      <c r="W273" s="19">
        <f>+VLOOKUP(O273,'Paso 3 - Análisis'!$O$11:$P$22,2,FALSE)*SUMIF(O:O,O273,U:U)/VLOOKUP(O273,'Paso 3 - Análisis'!P:Q,2,FALSE)</f>
        <v>0</v>
      </c>
      <c r="X273" s="19">
        <f t="shared" si="36"/>
        <v>0</v>
      </c>
      <c r="Y273" s="19">
        <f t="shared" si="41"/>
        <v>0</v>
      </c>
    </row>
    <row r="274" spans="15:25" x14ac:dyDescent="0.25">
      <c r="O274" t="s">
        <v>26</v>
      </c>
      <c r="P274" t="s">
        <v>32</v>
      </c>
      <c r="Q274">
        <v>29</v>
      </c>
      <c r="R274" t="str">
        <f t="shared" si="40"/>
        <v>Septiembre29</v>
      </c>
      <c r="S274" s="19">
        <f t="shared" si="38"/>
        <v>0</v>
      </c>
      <c r="T274" s="19">
        <f t="shared" si="39"/>
        <v>0</v>
      </c>
      <c r="U274" s="19">
        <f t="shared" si="37"/>
        <v>0</v>
      </c>
      <c r="V274" s="19">
        <f>+(1-VLOOKUP(O274,'Paso 3 - Análisis'!$O$11:$P$22,2,FALSE))*SUMIF(O:O,O274,U:U)/VLOOKUP(O274,'Paso 3 - Análisis'!P:Q,2,FALSE)</f>
        <v>0</v>
      </c>
      <c r="W274" s="19">
        <f>+VLOOKUP(O274,'Paso 3 - Análisis'!$O$11:$P$22,2,FALSE)*SUMIF(O:O,O274,U:U)/VLOOKUP(O274,'Paso 3 - Análisis'!P:Q,2,FALSE)</f>
        <v>0</v>
      </c>
      <c r="X274" s="19">
        <f t="shared" si="36"/>
        <v>0</v>
      </c>
      <c r="Y274" s="19">
        <f t="shared" si="41"/>
        <v>0</v>
      </c>
    </row>
    <row r="275" spans="15:25" x14ac:dyDescent="0.25">
      <c r="O275" t="s">
        <v>26</v>
      </c>
      <c r="P275" t="s">
        <v>32</v>
      </c>
      <c r="Q275">
        <v>30</v>
      </c>
      <c r="R275" t="str">
        <f t="shared" si="40"/>
        <v>Septiembre30</v>
      </c>
      <c r="S275" s="19">
        <f t="shared" si="38"/>
        <v>0</v>
      </c>
      <c r="T275" s="19">
        <f t="shared" si="39"/>
        <v>0</v>
      </c>
      <c r="U275" s="19">
        <f t="shared" si="37"/>
        <v>0</v>
      </c>
      <c r="V275" s="19">
        <f>+(1-VLOOKUP(O275,'Paso 3 - Análisis'!$O$11:$P$22,2,FALSE))*SUMIF(O:O,O275,U:U)/VLOOKUP(O275,'Paso 3 - Análisis'!P:Q,2,FALSE)</f>
        <v>0</v>
      </c>
      <c r="W275" s="19">
        <f>+VLOOKUP(O275,'Paso 3 - Análisis'!$O$11:$P$22,2,FALSE)*SUMIF(O:O,O275,U:U)/VLOOKUP(O275,'Paso 3 - Análisis'!P:Q,2,FALSE)</f>
        <v>0</v>
      </c>
      <c r="X275" s="19">
        <f t="shared" si="36"/>
        <v>0</v>
      </c>
      <c r="Y275" s="19">
        <f t="shared" si="41"/>
        <v>0</v>
      </c>
    </row>
    <row r="276" spans="15:25" x14ac:dyDescent="0.25">
      <c r="O276" t="s">
        <v>27</v>
      </c>
      <c r="P276" t="s">
        <v>32</v>
      </c>
      <c r="Q276">
        <v>1</v>
      </c>
      <c r="R276" t="str">
        <f t="shared" si="40"/>
        <v>Octubre1</v>
      </c>
      <c r="S276" s="19">
        <f t="shared" si="38"/>
        <v>0</v>
      </c>
      <c r="T276" s="19">
        <f t="shared" si="39"/>
        <v>0</v>
      </c>
      <c r="U276" s="19">
        <f t="shared" ref="U276:U323" si="42">+S276-T276</f>
        <v>0</v>
      </c>
      <c r="V276" s="19">
        <f>+(1-VLOOKUP(O276,'Paso 3 - Análisis'!$O$11:$P$22,2,FALSE))*SUMIF(O:O,O276,U:U)/VLOOKUP(O276,'Paso 3 - Análisis'!P:Q,2,FALSE)</f>
        <v>0</v>
      </c>
      <c r="W276" s="19">
        <f>+VLOOKUP(O276,'Paso 3 - Análisis'!$O$11:$P$22,2,FALSE)*SUMIF(O:O,O276,U:U)/VLOOKUP(O276,'Paso 3 - Análisis'!P:Q,2,FALSE)</f>
        <v>0</v>
      </c>
      <c r="X276" s="19">
        <f t="shared" si="36"/>
        <v>0</v>
      </c>
      <c r="Y276" s="19">
        <f t="shared" si="41"/>
        <v>0</v>
      </c>
    </row>
    <row r="277" spans="15:25" x14ac:dyDescent="0.25">
      <c r="O277" t="s">
        <v>27</v>
      </c>
      <c r="P277" t="s">
        <v>32</v>
      </c>
      <c r="Q277">
        <v>2</v>
      </c>
      <c r="R277" t="str">
        <f t="shared" si="40"/>
        <v>Octubre2</v>
      </c>
      <c r="S277" s="19">
        <f t="shared" si="38"/>
        <v>0</v>
      </c>
      <c r="T277" s="19">
        <f t="shared" si="39"/>
        <v>0</v>
      </c>
      <c r="U277" s="19">
        <f t="shared" si="42"/>
        <v>0</v>
      </c>
      <c r="V277" s="19">
        <f>+(1-VLOOKUP(O277,'Paso 3 - Análisis'!$O$11:$P$22,2,FALSE))*SUMIF(O:O,O277,U:U)/VLOOKUP(O277,'Paso 3 - Análisis'!P:Q,2,FALSE)</f>
        <v>0</v>
      </c>
      <c r="W277" s="19">
        <f>+VLOOKUP(O277,'Paso 3 - Análisis'!$O$11:$P$22,2,FALSE)*SUMIF(O:O,O277,U:U)/VLOOKUP(O277,'Paso 3 - Análisis'!P:Q,2,FALSE)</f>
        <v>0</v>
      </c>
      <c r="X277" s="19">
        <f t="shared" si="36"/>
        <v>0</v>
      </c>
      <c r="Y277" s="19">
        <f t="shared" si="41"/>
        <v>0</v>
      </c>
    </row>
    <row r="278" spans="15:25" x14ac:dyDescent="0.25">
      <c r="O278" t="s">
        <v>27</v>
      </c>
      <c r="P278" t="s">
        <v>32</v>
      </c>
      <c r="Q278">
        <v>3</v>
      </c>
      <c r="R278" t="str">
        <f t="shared" si="40"/>
        <v>Octubre3</v>
      </c>
      <c r="S278" s="19">
        <f t="shared" si="38"/>
        <v>0</v>
      </c>
      <c r="T278" s="19">
        <f t="shared" si="39"/>
        <v>0</v>
      </c>
      <c r="U278" s="19">
        <f t="shared" si="42"/>
        <v>0</v>
      </c>
      <c r="V278" s="19">
        <f>+(1-VLOOKUP(O278,'Paso 3 - Análisis'!$O$11:$P$22,2,FALSE))*SUMIF(O:O,O278,U:U)/VLOOKUP(O278,'Paso 3 - Análisis'!P:Q,2,FALSE)</f>
        <v>0</v>
      </c>
      <c r="W278" s="19">
        <f>+VLOOKUP(O278,'Paso 3 - Análisis'!$O$11:$P$22,2,FALSE)*SUMIF(O:O,O278,U:U)/VLOOKUP(O278,'Paso 3 - Análisis'!P:Q,2,FALSE)</f>
        <v>0</v>
      </c>
      <c r="X278" s="19">
        <f t="shared" si="36"/>
        <v>0</v>
      </c>
      <c r="Y278" s="19">
        <f t="shared" si="41"/>
        <v>0</v>
      </c>
    </row>
    <row r="279" spans="15:25" x14ac:dyDescent="0.25">
      <c r="O279" t="s">
        <v>27</v>
      </c>
      <c r="P279" t="s">
        <v>32</v>
      </c>
      <c r="Q279">
        <v>4</v>
      </c>
      <c r="R279" t="str">
        <f t="shared" si="40"/>
        <v>Octubre4</v>
      </c>
      <c r="S279" s="19">
        <f t="shared" si="38"/>
        <v>0</v>
      </c>
      <c r="T279" s="19">
        <f t="shared" si="39"/>
        <v>0</v>
      </c>
      <c r="U279" s="19">
        <f t="shared" si="42"/>
        <v>0</v>
      </c>
      <c r="V279" s="19">
        <f>+(1-VLOOKUP(O279,'Paso 3 - Análisis'!$O$11:$P$22,2,FALSE))*SUMIF(O:O,O279,U:U)/VLOOKUP(O279,'Paso 3 - Análisis'!P:Q,2,FALSE)</f>
        <v>0</v>
      </c>
      <c r="W279" s="19">
        <f>+VLOOKUP(O279,'Paso 3 - Análisis'!$O$11:$P$22,2,FALSE)*SUMIF(O:O,O279,U:U)/VLOOKUP(O279,'Paso 3 - Análisis'!P:Q,2,FALSE)</f>
        <v>0</v>
      </c>
      <c r="X279" s="19">
        <f t="shared" si="36"/>
        <v>0</v>
      </c>
      <c r="Y279" s="19">
        <f t="shared" si="41"/>
        <v>0</v>
      </c>
    </row>
    <row r="280" spans="15:25" x14ac:dyDescent="0.25">
      <c r="O280" t="s">
        <v>27</v>
      </c>
      <c r="P280" t="s">
        <v>32</v>
      </c>
      <c r="Q280">
        <v>5</v>
      </c>
      <c r="R280" t="str">
        <f t="shared" si="40"/>
        <v>Octubre5</v>
      </c>
      <c r="S280" s="19">
        <f t="shared" si="38"/>
        <v>0</v>
      </c>
      <c r="T280" s="19">
        <f t="shared" si="39"/>
        <v>0</v>
      </c>
      <c r="U280" s="19">
        <f t="shared" si="42"/>
        <v>0</v>
      </c>
      <c r="V280" s="19">
        <f>+(1-VLOOKUP(O280,'Paso 3 - Análisis'!$O$11:$P$22,2,FALSE))*SUMIF(O:O,O280,U:U)/VLOOKUP(O280,'Paso 3 - Análisis'!P:Q,2,FALSE)</f>
        <v>0</v>
      </c>
      <c r="W280" s="19">
        <f>+VLOOKUP(O280,'Paso 3 - Análisis'!$O$11:$P$22,2,FALSE)*SUMIF(O:O,O280,U:U)/VLOOKUP(O280,'Paso 3 - Análisis'!P:Q,2,FALSE)</f>
        <v>0</v>
      </c>
      <c r="X280" s="19">
        <f t="shared" si="36"/>
        <v>0</v>
      </c>
      <c r="Y280" s="19">
        <f t="shared" si="41"/>
        <v>0</v>
      </c>
    </row>
    <row r="281" spans="15:25" x14ac:dyDescent="0.25">
      <c r="O281" t="s">
        <v>27</v>
      </c>
      <c r="P281" t="s">
        <v>32</v>
      </c>
      <c r="Q281">
        <v>6</v>
      </c>
      <c r="R281" t="str">
        <f t="shared" si="40"/>
        <v>Octubre6</v>
      </c>
      <c r="S281" s="19">
        <f t="shared" si="38"/>
        <v>0</v>
      </c>
      <c r="T281" s="19">
        <f t="shared" si="39"/>
        <v>0</v>
      </c>
      <c r="U281" s="19">
        <f t="shared" si="42"/>
        <v>0</v>
      </c>
      <c r="V281" s="19">
        <f>+(1-VLOOKUP(O281,'Paso 3 - Análisis'!$O$11:$P$22,2,FALSE))*SUMIF(O:O,O281,U:U)/VLOOKUP(O281,'Paso 3 - Análisis'!P:Q,2,FALSE)</f>
        <v>0</v>
      </c>
      <c r="W281" s="19">
        <f>+VLOOKUP(O281,'Paso 3 - Análisis'!$O$11:$P$22,2,FALSE)*SUMIF(O:O,O281,U:U)/VLOOKUP(O281,'Paso 3 - Análisis'!P:Q,2,FALSE)</f>
        <v>0</v>
      </c>
      <c r="X281" s="19">
        <f t="shared" si="36"/>
        <v>0</v>
      </c>
      <c r="Y281" s="19">
        <f t="shared" si="41"/>
        <v>0</v>
      </c>
    </row>
    <row r="282" spans="15:25" x14ac:dyDescent="0.25">
      <c r="O282" t="s">
        <v>27</v>
      </c>
      <c r="P282" t="s">
        <v>32</v>
      </c>
      <c r="Q282">
        <v>7</v>
      </c>
      <c r="R282" t="str">
        <f t="shared" si="40"/>
        <v>Octubre7</v>
      </c>
      <c r="S282" s="19">
        <f t="shared" si="38"/>
        <v>0</v>
      </c>
      <c r="T282" s="19">
        <f t="shared" si="39"/>
        <v>0</v>
      </c>
      <c r="U282" s="19">
        <f t="shared" si="42"/>
        <v>0</v>
      </c>
      <c r="V282" s="19">
        <f>+(1-VLOOKUP(O282,'Paso 3 - Análisis'!$O$11:$P$22,2,FALSE))*SUMIF(O:O,O282,U:U)/VLOOKUP(O282,'Paso 3 - Análisis'!P:Q,2,FALSE)</f>
        <v>0</v>
      </c>
      <c r="W282" s="19">
        <f>+VLOOKUP(O282,'Paso 3 - Análisis'!$O$11:$P$22,2,FALSE)*SUMIF(O:O,O282,U:U)/VLOOKUP(O282,'Paso 3 - Análisis'!P:Q,2,FALSE)</f>
        <v>0</v>
      </c>
      <c r="X282" s="19">
        <f t="shared" si="36"/>
        <v>0</v>
      </c>
      <c r="Y282" s="19">
        <f t="shared" si="41"/>
        <v>0</v>
      </c>
    </row>
    <row r="283" spans="15:25" x14ac:dyDescent="0.25">
      <c r="O283" t="s">
        <v>27</v>
      </c>
      <c r="P283" t="s">
        <v>32</v>
      </c>
      <c r="Q283">
        <v>8</v>
      </c>
      <c r="R283" t="str">
        <f t="shared" si="40"/>
        <v>Octubre8</v>
      </c>
      <c r="S283" s="19">
        <f t="shared" si="38"/>
        <v>0</v>
      </c>
      <c r="T283" s="19">
        <f t="shared" si="39"/>
        <v>0</v>
      </c>
      <c r="U283" s="19">
        <f t="shared" si="42"/>
        <v>0</v>
      </c>
      <c r="V283" s="19">
        <f>+(1-VLOOKUP(O283,'Paso 3 - Análisis'!$O$11:$P$22,2,FALSE))*SUMIF(O:O,O283,U:U)/VLOOKUP(O283,'Paso 3 - Análisis'!P:Q,2,FALSE)</f>
        <v>0</v>
      </c>
      <c r="W283" s="19">
        <f>+VLOOKUP(O283,'Paso 3 - Análisis'!$O$11:$P$22,2,FALSE)*SUMIF(O:O,O283,U:U)/VLOOKUP(O283,'Paso 3 - Análisis'!P:Q,2,FALSE)</f>
        <v>0</v>
      </c>
      <c r="X283" s="19">
        <f t="shared" si="36"/>
        <v>0</v>
      </c>
      <c r="Y283" s="19">
        <f t="shared" si="41"/>
        <v>0</v>
      </c>
    </row>
    <row r="284" spans="15:25" x14ac:dyDescent="0.25">
      <c r="O284" t="s">
        <v>27</v>
      </c>
      <c r="P284" t="s">
        <v>32</v>
      </c>
      <c r="Q284">
        <v>9</v>
      </c>
      <c r="R284" t="str">
        <f t="shared" si="40"/>
        <v>Octubre9</v>
      </c>
      <c r="S284" s="19">
        <f t="shared" si="38"/>
        <v>0</v>
      </c>
      <c r="T284" s="19">
        <f t="shared" si="39"/>
        <v>0</v>
      </c>
      <c r="U284" s="19">
        <f t="shared" si="42"/>
        <v>0</v>
      </c>
      <c r="V284" s="19">
        <f>+(1-VLOOKUP(O284,'Paso 3 - Análisis'!$O$11:$P$22,2,FALSE))*SUMIF(O:O,O284,U:U)/VLOOKUP(O284,'Paso 3 - Análisis'!P:Q,2,FALSE)</f>
        <v>0</v>
      </c>
      <c r="W284" s="19">
        <f>+VLOOKUP(O284,'Paso 3 - Análisis'!$O$11:$P$22,2,FALSE)*SUMIF(O:O,O284,U:U)/VLOOKUP(O284,'Paso 3 - Análisis'!P:Q,2,FALSE)</f>
        <v>0</v>
      </c>
      <c r="X284" s="19">
        <f t="shared" si="36"/>
        <v>0</v>
      </c>
      <c r="Y284" s="19">
        <f t="shared" si="41"/>
        <v>0</v>
      </c>
    </row>
    <row r="285" spans="15:25" x14ac:dyDescent="0.25">
      <c r="O285" t="s">
        <v>27</v>
      </c>
      <c r="P285" t="s">
        <v>32</v>
      </c>
      <c r="Q285">
        <v>10</v>
      </c>
      <c r="R285" t="str">
        <f t="shared" si="40"/>
        <v>Octubre10</v>
      </c>
      <c r="S285" s="19">
        <f t="shared" si="38"/>
        <v>0</v>
      </c>
      <c r="T285" s="19">
        <f t="shared" si="39"/>
        <v>0</v>
      </c>
      <c r="U285" s="19">
        <f t="shared" si="42"/>
        <v>0</v>
      </c>
      <c r="V285" s="19">
        <f>+(1-VLOOKUP(O285,'Paso 3 - Análisis'!$O$11:$P$22,2,FALSE))*SUMIF(O:O,O285,U:U)/VLOOKUP(O285,'Paso 3 - Análisis'!P:Q,2,FALSE)</f>
        <v>0</v>
      </c>
      <c r="W285" s="19">
        <f>+VLOOKUP(O285,'Paso 3 - Análisis'!$O$11:$P$22,2,FALSE)*SUMIF(O:O,O285,U:U)/VLOOKUP(O285,'Paso 3 - Análisis'!P:Q,2,FALSE)</f>
        <v>0</v>
      </c>
      <c r="X285" s="19">
        <f t="shared" si="36"/>
        <v>0</v>
      </c>
      <c r="Y285" s="19">
        <f t="shared" si="41"/>
        <v>0</v>
      </c>
    </row>
    <row r="286" spans="15:25" x14ac:dyDescent="0.25">
      <c r="O286" t="s">
        <v>27</v>
      </c>
      <c r="P286" t="s">
        <v>32</v>
      </c>
      <c r="Q286">
        <v>11</v>
      </c>
      <c r="R286" t="str">
        <f t="shared" si="40"/>
        <v>Octubre11</v>
      </c>
      <c r="S286" s="19">
        <f t="shared" si="38"/>
        <v>0</v>
      </c>
      <c r="T286" s="19">
        <f t="shared" si="39"/>
        <v>0</v>
      </c>
      <c r="U286" s="19">
        <f t="shared" si="42"/>
        <v>0</v>
      </c>
      <c r="V286" s="19">
        <f>+(1-VLOOKUP(O286,'Paso 3 - Análisis'!$O$11:$P$22,2,FALSE))*SUMIF(O:O,O286,U:U)/VLOOKUP(O286,'Paso 3 - Análisis'!P:Q,2,FALSE)</f>
        <v>0</v>
      </c>
      <c r="W286" s="19">
        <f>+VLOOKUP(O286,'Paso 3 - Análisis'!$O$11:$P$22,2,FALSE)*SUMIF(O:O,O286,U:U)/VLOOKUP(O286,'Paso 3 - Análisis'!P:Q,2,FALSE)</f>
        <v>0</v>
      </c>
      <c r="X286" s="19">
        <f t="shared" si="36"/>
        <v>0</v>
      </c>
      <c r="Y286" s="19">
        <f t="shared" si="41"/>
        <v>0</v>
      </c>
    </row>
    <row r="287" spans="15:25" x14ac:dyDescent="0.25">
      <c r="O287" t="s">
        <v>27</v>
      </c>
      <c r="P287" t="s">
        <v>32</v>
      </c>
      <c r="Q287">
        <v>12</v>
      </c>
      <c r="R287" t="str">
        <f t="shared" si="40"/>
        <v>Octubre12</v>
      </c>
      <c r="S287" s="19">
        <f t="shared" si="38"/>
        <v>0</v>
      </c>
      <c r="T287" s="19">
        <f t="shared" si="39"/>
        <v>0</v>
      </c>
      <c r="U287" s="19">
        <f t="shared" si="42"/>
        <v>0</v>
      </c>
      <c r="V287" s="19">
        <f>+(1-VLOOKUP(O287,'Paso 3 - Análisis'!$O$11:$P$22,2,FALSE))*SUMIF(O:O,O287,U:U)/VLOOKUP(O287,'Paso 3 - Análisis'!P:Q,2,FALSE)</f>
        <v>0</v>
      </c>
      <c r="W287" s="19">
        <f>+VLOOKUP(O287,'Paso 3 - Análisis'!$O$11:$P$22,2,FALSE)*SUMIF(O:O,O287,U:U)/VLOOKUP(O287,'Paso 3 - Análisis'!P:Q,2,FALSE)</f>
        <v>0</v>
      </c>
      <c r="X287" s="19">
        <f t="shared" si="36"/>
        <v>0</v>
      </c>
      <c r="Y287" s="19">
        <f t="shared" si="41"/>
        <v>0</v>
      </c>
    </row>
    <row r="288" spans="15:25" x14ac:dyDescent="0.25">
      <c r="O288" t="s">
        <v>27</v>
      </c>
      <c r="P288" t="s">
        <v>32</v>
      </c>
      <c r="Q288">
        <v>13</v>
      </c>
      <c r="R288" t="str">
        <f t="shared" si="40"/>
        <v>Octubre13</v>
      </c>
      <c r="S288" s="19">
        <f t="shared" si="38"/>
        <v>0</v>
      </c>
      <c r="T288" s="19">
        <f t="shared" si="39"/>
        <v>0</v>
      </c>
      <c r="U288" s="19">
        <f t="shared" si="42"/>
        <v>0</v>
      </c>
      <c r="V288" s="19">
        <f>+(1-VLOOKUP(O288,'Paso 3 - Análisis'!$O$11:$P$22,2,FALSE))*SUMIF(O:O,O288,U:U)/VLOOKUP(O288,'Paso 3 - Análisis'!P:Q,2,FALSE)</f>
        <v>0</v>
      </c>
      <c r="W288" s="19">
        <f>+VLOOKUP(O288,'Paso 3 - Análisis'!$O$11:$P$22,2,FALSE)*SUMIF(O:O,O288,U:U)/VLOOKUP(O288,'Paso 3 - Análisis'!P:Q,2,FALSE)</f>
        <v>0</v>
      </c>
      <c r="X288" s="19">
        <f t="shared" si="36"/>
        <v>0</v>
      </c>
      <c r="Y288" s="19">
        <f t="shared" si="41"/>
        <v>0</v>
      </c>
    </row>
    <row r="289" spans="15:25" x14ac:dyDescent="0.25">
      <c r="O289" t="s">
        <v>27</v>
      </c>
      <c r="P289" t="s">
        <v>32</v>
      </c>
      <c r="Q289">
        <v>14</v>
      </c>
      <c r="R289" t="str">
        <f t="shared" si="40"/>
        <v>Octubre14</v>
      </c>
      <c r="S289" s="19">
        <f t="shared" si="38"/>
        <v>0</v>
      </c>
      <c r="T289" s="19">
        <f t="shared" si="39"/>
        <v>0</v>
      </c>
      <c r="U289" s="19">
        <f t="shared" si="42"/>
        <v>0</v>
      </c>
      <c r="V289" s="19">
        <f>+(1-VLOOKUP(O289,'Paso 3 - Análisis'!$O$11:$P$22,2,FALSE))*SUMIF(O:O,O289,U:U)/VLOOKUP(O289,'Paso 3 - Análisis'!P:Q,2,FALSE)</f>
        <v>0</v>
      </c>
      <c r="W289" s="19">
        <f>+VLOOKUP(O289,'Paso 3 - Análisis'!$O$11:$P$22,2,FALSE)*SUMIF(O:O,O289,U:U)/VLOOKUP(O289,'Paso 3 - Análisis'!P:Q,2,FALSE)</f>
        <v>0</v>
      </c>
      <c r="X289" s="19">
        <f t="shared" si="36"/>
        <v>0</v>
      </c>
      <c r="Y289" s="19">
        <f t="shared" si="41"/>
        <v>0</v>
      </c>
    </row>
    <row r="290" spans="15:25" x14ac:dyDescent="0.25">
      <c r="O290" t="s">
        <v>27</v>
      </c>
      <c r="P290" t="s">
        <v>32</v>
      </c>
      <c r="Q290">
        <v>15</v>
      </c>
      <c r="R290" t="str">
        <f t="shared" si="40"/>
        <v>Octubre15</v>
      </c>
      <c r="S290" s="19">
        <f t="shared" si="38"/>
        <v>0</v>
      </c>
      <c r="T290" s="19">
        <f t="shared" si="39"/>
        <v>0</v>
      </c>
      <c r="U290" s="19">
        <f t="shared" si="42"/>
        <v>0</v>
      </c>
      <c r="V290" s="19">
        <f>+(1-VLOOKUP(O290,'Paso 3 - Análisis'!$O$11:$P$22,2,FALSE))*SUMIF(O:O,O290,U:U)/VLOOKUP(O290,'Paso 3 - Análisis'!P:Q,2,FALSE)</f>
        <v>0</v>
      </c>
      <c r="W290" s="19">
        <f>+VLOOKUP(O290,'Paso 3 - Análisis'!$O$11:$P$22,2,FALSE)*SUMIF(O:O,O290,U:U)/VLOOKUP(O290,'Paso 3 - Análisis'!P:Q,2,FALSE)</f>
        <v>0</v>
      </c>
      <c r="X290" s="19">
        <f t="shared" si="36"/>
        <v>0</v>
      </c>
      <c r="Y290" s="19">
        <f t="shared" si="41"/>
        <v>0</v>
      </c>
    </row>
    <row r="291" spans="15:25" x14ac:dyDescent="0.25">
      <c r="O291" t="s">
        <v>27</v>
      </c>
      <c r="P291" t="s">
        <v>32</v>
      </c>
      <c r="Q291">
        <v>16</v>
      </c>
      <c r="R291" t="str">
        <f t="shared" si="40"/>
        <v>Octubre16</v>
      </c>
      <c r="S291" s="19">
        <f t="shared" si="38"/>
        <v>0</v>
      </c>
      <c r="T291" s="19">
        <f t="shared" si="39"/>
        <v>0</v>
      </c>
      <c r="U291" s="19">
        <f t="shared" si="42"/>
        <v>0</v>
      </c>
      <c r="V291" s="19">
        <f>+(1-VLOOKUP(O291,'Paso 3 - Análisis'!$O$11:$P$22,2,FALSE))*SUMIF(O:O,O291,U:U)/VLOOKUP(O291,'Paso 3 - Análisis'!P:Q,2,FALSE)</f>
        <v>0</v>
      </c>
      <c r="W291" s="19">
        <f>+VLOOKUP(O291,'Paso 3 - Análisis'!$O$11:$P$22,2,FALSE)*SUMIF(O:O,O291,U:U)/VLOOKUP(O291,'Paso 3 - Análisis'!P:Q,2,FALSE)</f>
        <v>0</v>
      </c>
      <c r="X291" s="19">
        <f t="shared" ref="X291:X354" si="43">+IF(O291=O290,V291+X290,V291)</f>
        <v>0</v>
      </c>
      <c r="Y291" s="19">
        <f t="shared" si="41"/>
        <v>0</v>
      </c>
    </row>
    <row r="292" spans="15:25" x14ac:dyDescent="0.25">
      <c r="O292" t="s">
        <v>27</v>
      </c>
      <c r="P292" t="s">
        <v>32</v>
      </c>
      <c r="Q292">
        <v>17</v>
      </c>
      <c r="R292" t="str">
        <f t="shared" si="40"/>
        <v>Octubre17</v>
      </c>
      <c r="S292" s="19">
        <f t="shared" si="38"/>
        <v>0</v>
      </c>
      <c r="T292" s="19">
        <f t="shared" si="39"/>
        <v>0</v>
      </c>
      <c r="U292" s="19">
        <f t="shared" si="42"/>
        <v>0</v>
      </c>
      <c r="V292" s="19">
        <f>+(1-VLOOKUP(O292,'Paso 3 - Análisis'!$O$11:$P$22,2,FALSE))*SUMIF(O:O,O292,U:U)/VLOOKUP(O292,'Paso 3 - Análisis'!P:Q,2,FALSE)</f>
        <v>0</v>
      </c>
      <c r="W292" s="19">
        <f>+VLOOKUP(O292,'Paso 3 - Análisis'!$O$11:$P$22,2,FALSE)*SUMIF(O:O,O292,U:U)/VLOOKUP(O292,'Paso 3 - Análisis'!P:Q,2,FALSE)</f>
        <v>0</v>
      </c>
      <c r="X292" s="19">
        <f t="shared" si="43"/>
        <v>0</v>
      </c>
      <c r="Y292" s="19">
        <f t="shared" si="41"/>
        <v>0</v>
      </c>
    </row>
    <row r="293" spans="15:25" x14ac:dyDescent="0.25">
      <c r="O293" t="s">
        <v>27</v>
      </c>
      <c r="P293" t="s">
        <v>32</v>
      </c>
      <c r="Q293">
        <v>18</v>
      </c>
      <c r="R293" t="str">
        <f t="shared" si="40"/>
        <v>Octubre18</v>
      </c>
      <c r="S293" s="19">
        <f t="shared" si="38"/>
        <v>0</v>
      </c>
      <c r="T293" s="19">
        <f t="shared" si="39"/>
        <v>0</v>
      </c>
      <c r="U293" s="19">
        <f t="shared" si="42"/>
        <v>0</v>
      </c>
      <c r="V293" s="19">
        <f>+(1-VLOOKUP(O293,'Paso 3 - Análisis'!$O$11:$P$22,2,FALSE))*SUMIF(O:O,O293,U:U)/VLOOKUP(O293,'Paso 3 - Análisis'!P:Q,2,FALSE)</f>
        <v>0</v>
      </c>
      <c r="W293" s="19">
        <f>+VLOOKUP(O293,'Paso 3 - Análisis'!$O$11:$P$22,2,FALSE)*SUMIF(O:O,O293,U:U)/VLOOKUP(O293,'Paso 3 - Análisis'!P:Q,2,FALSE)</f>
        <v>0</v>
      </c>
      <c r="X293" s="19">
        <f t="shared" si="43"/>
        <v>0</v>
      </c>
      <c r="Y293" s="19">
        <f t="shared" si="41"/>
        <v>0</v>
      </c>
    </row>
    <row r="294" spans="15:25" x14ac:dyDescent="0.25">
      <c r="O294" t="s">
        <v>27</v>
      </c>
      <c r="P294" t="s">
        <v>32</v>
      </c>
      <c r="Q294">
        <v>19</v>
      </c>
      <c r="R294" t="str">
        <f t="shared" si="40"/>
        <v>Octubre19</v>
      </c>
      <c r="S294" s="19">
        <f t="shared" si="38"/>
        <v>0</v>
      </c>
      <c r="T294" s="19">
        <f t="shared" si="39"/>
        <v>0</v>
      </c>
      <c r="U294" s="19">
        <f t="shared" si="42"/>
        <v>0</v>
      </c>
      <c r="V294" s="19">
        <f>+(1-VLOOKUP(O294,'Paso 3 - Análisis'!$O$11:$P$22,2,FALSE))*SUMIF(O:O,O294,U:U)/VLOOKUP(O294,'Paso 3 - Análisis'!P:Q,2,FALSE)</f>
        <v>0</v>
      </c>
      <c r="W294" s="19">
        <f>+VLOOKUP(O294,'Paso 3 - Análisis'!$O$11:$P$22,2,FALSE)*SUMIF(O:O,O294,U:U)/VLOOKUP(O294,'Paso 3 - Análisis'!P:Q,2,FALSE)</f>
        <v>0</v>
      </c>
      <c r="X294" s="19">
        <f t="shared" si="43"/>
        <v>0</v>
      </c>
      <c r="Y294" s="19">
        <f t="shared" si="41"/>
        <v>0</v>
      </c>
    </row>
    <row r="295" spans="15:25" x14ac:dyDescent="0.25">
      <c r="O295" t="s">
        <v>27</v>
      </c>
      <c r="P295" t="s">
        <v>32</v>
      </c>
      <c r="Q295">
        <v>20</v>
      </c>
      <c r="R295" t="str">
        <f t="shared" si="40"/>
        <v>Octubre20</v>
      </c>
      <c r="S295" s="19">
        <f t="shared" si="38"/>
        <v>0</v>
      </c>
      <c r="T295" s="19">
        <f t="shared" si="39"/>
        <v>0</v>
      </c>
      <c r="U295" s="19">
        <f t="shared" si="42"/>
        <v>0</v>
      </c>
      <c r="V295" s="19">
        <f>+(1-VLOOKUP(O295,'Paso 3 - Análisis'!$O$11:$P$22,2,FALSE))*SUMIF(O:O,O295,U:U)/VLOOKUP(O295,'Paso 3 - Análisis'!P:Q,2,FALSE)</f>
        <v>0</v>
      </c>
      <c r="W295" s="19">
        <f>+VLOOKUP(O295,'Paso 3 - Análisis'!$O$11:$P$22,2,FALSE)*SUMIF(O:O,O295,U:U)/VLOOKUP(O295,'Paso 3 - Análisis'!P:Q,2,FALSE)</f>
        <v>0</v>
      </c>
      <c r="X295" s="19">
        <f t="shared" si="43"/>
        <v>0</v>
      </c>
      <c r="Y295" s="19">
        <f t="shared" si="41"/>
        <v>0</v>
      </c>
    </row>
    <row r="296" spans="15:25" x14ac:dyDescent="0.25">
      <c r="O296" t="s">
        <v>27</v>
      </c>
      <c r="P296" t="s">
        <v>32</v>
      </c>
      <c r="Q296">
        <v>21</v>
      </c>
      <c r="R296" t="str">
        <f t="shared" si="40"/>
        <v>Octubre21</v>
      </c>
      <c r="S296" s="19">
        <f t="shared" si="38"/>
        <v>0</v>
      </c>
      <c r="T296" s="19">
        <f t="shared" si="39"/>
        <v>0</v>
      </c>
      <c r="U296" s="19">
        <f t="shared" si="42"/>
        <v>0</v>
      </c>
      <c r="V296" s="19">
        <f>+(1-VLOOKUP(O296,'Paso 3 - Análisis'!$O$11:$P$22,2,FALSE))*SUMIF(O:O,O296,U:U)/VLOOKUP(O296,'Paso 3 - Análisis'!P:Q,2,FALSE)</f>
        <v>0</v>
      </c>
      <c r="W296" s="19">
        <f>+VLOOKUP(O296,'Paso 3 - Análisis'!$O$11:$P$22,2,FALSE)*SUMIF(O:O,O296,U:U)/VLOOKUP(O296,'Paso 3 - Análisis'!P:Q,2,FALSE)</f>
        <v>0</v>
      </c>
      <c r="X296" s="19">
        <f t="shared" si="43"/>
        <v>0</v>
      </c>
      <c r="Y296" s="19">
        <f t="shared" si="41"/>
        <v>0</v>
      </c>
    </row>
    <row r="297" spans="15:25" x14ac:dyDescent="0.25">
      <c r="O297" t="s">
        <v>27</v>
      </c>
      <c r="P297" t="s">
        <v>32</v>
      </c>
      <c r="Q297">
        <v>22</v>
      </c>
      <c r="R297" t="str">
        <f t="shared" si="40"/>
        <v>Octubre22</v>
      </c>
      <c r="S297" s="19">
        <f t="shared" si="38"/>
        <v>0</v>
      </c>
      <c r="T297" s="19">
        <f t="shared" si="39"/>
        <v>0</v>
      </c>
      <c r="U297" s="19">
        <f t="shared" si="42"/>
        <v>0</v>
      </c>
      <c r="V297" s="19">
        <f>+(1-VLOOKUP(O297,'Paso 3 - Análisis'!$O$11:$P$22,2,FALSE))*SUMIF(O:O,O297,U:U)/VLOOKUP(O297,'Paso 3 - Análisis'!P:Q,2,FALSE)</f>
        <v>0</v>
      </c>
      <c r="W297" s="19">
        <f>+VLOOKUP(O297,'Paso 3 - Análisis'!$O$11:$P$22,2,FALSE)*SUMIF(O:O,O297,U:U)/VLOOKUP(O297,'Paso 3 - Análisis'!P:Q,2,FALSE)</f>
        <v>0</v>
      </c>
      <c r="X297" s="19">
        <f t="shared" si="43"/>
        <v>0</v>
      </c>
      <c r="Y297" s="19">
        <f t="shared" si="41"/>
        <v>0</v>
      </c>
    </row>
    <row r="298" spans="15:25" x14ac:dyDescent="0.25">
      <c r="O298" t="s">
        <v>27</v>
      </c>
      <c r="P298" t="s">
        <v>32</v>
      </c>
      <c r="Q298">
        <v>23</v>
      </c>
      <c r="R298" t="str">
        <f t="shared" si="40"/>
        <v>Octubre23</v>
      </c>
      <c r="S298" s="19">
        <f t="shared" si="38"/>
        <v>0</v>
      </c>
      <c r="T298" s="19">
        <f t="shared" si="39"/>
        <v>0</v>
      </c>
      <c r="U298" s="19">
        <f t="shared" si="42"/>
        <v>0</v>
      </c>
      <c r="V298" s="19">
        <f>+(1-VLOOKUP(O298,'Paso 3 - Análisis'!$O$11:$P$22,2,FALSE))*SUMIF(O:O,O298,U:U)/VLOOKUP(O298,'Paso 3 - Análisis'!P:Q,2,FALSE)</f>
        <v>0</v>
      </c>
      <c r="W298" s="19">
        <f>+VLOOKUP(O298,'Paso 3 - Análisis'!$O$11:$P$22,2,FALSE)*SUMIF(O:O,O298,U:U)/VLOOKUP(O298,'Paso 3 - Análisis'!P:Q,2,FALSE)</f>
        <v>0</v>
      </c>
      <c r="X298" s="19">
        <f t="shared" si="43"/>
        <v>0</v>
      </c>
      <c r="Y298" s="19">
        <f t="shared" si="41"/>
        <v>0</v>
      </c>
    </row>
    <row r="299" spans="15:25" x14ac:dyDescent="0.25">
      <c r="O299" t="s">
        <v>27</v>
      </c>
      <c r="P299" t="s">
        <v>32</v>
      </c>
      <c r="Q299">
        <v>24</v>
      </c>
      <c r="R299" t="str">
        <f t="shared" si="40"/>
        <v>Octubre24</v>
      </c>
      <c r="S299" s="19">
        <f t="shared" si="38"/>
        <v>0</v>
      </c>
      <c r="T299" s="19">
        <f t="shared" si="39"/>
        <v>0</v>
      </c>
      <c r="U299" s="19">
        <f t="shared" si="42"/>
        <v>0</v>
      </c>
      <c r="V299" s="19">
        <f>+(1-VLOOKUP(O299,'Paso 3 - Análisis'!$O$11:$P$22,2,FALSE))*SUMIF(O:O,O299,U:U)/VLOOKUP(O299,'Paso 3 - Análisis'!P:Q,2,FALSE)</f>
        <v>0</v>
      </c>
      <c r="W299" s="19">
        <f>+VLOOKUP(O299,'Paso 3 - Análisis'!$O$11:$P$22,2,FALSE)*SUMIF(O:O,O299,U:U)/VLOOKUP(O299,'Paso 3 - Análisis'!P:Q,2,FALSE)</f>
        <v>0</v>
      </c>
      <c r="X299" s="19">
        <f t="shared" si="43"/>
        <v>0</v>
      </c>
      <c r="Y299" s="19">
        <f t="shared" si="41"/>
        <v>0</v>
      </c>
    </row>
    <row r="300" spans="15:25" x14ac:dyDescent="0.25">
      <c r="O300" t="s">
        <v>27</v>
      </c>
      <c r="P300" t="s">
        <v>32</v>
      </c>
      <c r="Q300">
        <v>25</v>
      </c>
      <c r="R300" t="str">
        <f t="shared" si="40"/>
        <v>Octubre25</v>
      </c>
      <c r="S300" s="19">
        <f t="shared" si="38"/>
        <v>0</v>
      </c>
      <c r="T300" s="19">
        <f t="shared" si="39"/>
        <v>0</v>
      </c>
      <c r="U300" s="19">
        <f t="shared" si="42"/>
        <v>0</v>
      </c>
      <c r="V300" s="19">
        <f>+(1-VLOOKUP(O300,'Paso 3 - Análisis'!$O$11:$P$22,2,FALSE))*SUMIF(O:O,O300,U:U)/VLOOKUP(O300,'Paso 3 - Análisis'!P:Q,2,FALSE)</f>
        <v>0</v>
      </c>
      <c r="W300" s="19">
        <f>+VLOOKUP(O300,'Paso 3 - Análisis'!$O$11:$P$22,2,FALSE)*SUMIF(O:O,O300,U:U)/VLOOKUP(O300,'Paso 3 - Análisis'!P:Q,2,FALSE)</f>
        <v>0</v>
      </c>
      <c r="X300" s="19">
        <f t="shared" si="43"/>
        <v>0</v>
      </c>
      <c r="Y300" s="19">
        <f t="shared" si="41"/>
        <v>0</v>
      </c>
    </row>
    <row r="301" spans="15:25" x14ac:dyDescent="0.25">
      <c r="O301" t="s">
        <v>27</v>
      </c>
      <c r="P301" t="s">
        <v>32</v>
      </c>
      <c r="Q301">
        <v>26</v>
      </c>
      <c r="R301" t="str">
        <f t="shared" si="40"/>
        <v>Octubre26</v>
      </c>
      <c r="S301" s="19">
        <f t="shared" si="38"/>
        <v>0</v>
      </c>
      <c r="T301" s="19">
        <f t="shared" si="39"/>
        <v>0</v>
      </c>
      <c r="U301" s="19">
        <f t="shared" si="42"/>
        <v>0</v>
      </c>
      <c r="V301" s="19">
        <f>+(1-VLOOKUP(O301,'Paso 3 - Análisis'!$O$11:$P$22,2,FALSE))*SUMIF(O:O,O301,U:U)/VLOOKUP(O301,'Paso 3 - Análisis'!P:Q,2,FALSE)</f>
        <v>0</v>
      </c>
      <c r="W301" s="19">
        <f>+VLOOKUP(O301,'Paso 3 - Análisis'!$O$11:$P$22,2,FALSE)*SUMIF(O:O,O301,U:U)/VLOOKUP(O301,'Paso 3 - Análisis'!P:Q,2,FALSE)</f>
        <v>0</v>
      </c>
      <c r="X301" s="19">
        <f t="shared" si="43"/>
        <v>0</v>
      </c>
      <c r="Y301" s="19">
        <f t="shared" si="41"/>
        <v>0</v>
      </c>
    </row>
    <row r="302" spans="15:25" x14ac:dyDescent="0.25">
      <c r="O302" t="s">
        <v>27</v>
      </c>
      <c r="P302" t="s">
        <v>32</v>
      </c>
      <c r="Q302">
        <v>27</v>
      </c>
      <c r="R302" t="str">
        <f t="shared" si="40"/>
        <v>Octubre27</v>
      </c>
      <c r="S302" s="19">
        <f t="shared" si="38"/>
        <v>0</v>
      </c>
      <c r="T302" s="19">
        <f t="shared" si="39"/>
        <v>0</v>
      </c>
      <c r="U302" s="19">
        <f t="shared" si="42"/>
        <v>0</v>
      </c>
      <c r="V302" s="19">
        <f>+(1-VLOOKUP(O302,'Paso 3 - Análisis'!$O$11:$P$22,2,FALSE))*SUMIF(O:O,O302,U:U)/VLOOKUP(O302,'Paso 3 - Análisis'!P:Q,2,FALSE)</f>
        <v>0</v>
      </c>
      <c r="W302" s="19">
        <f>+VLOOKUP(O302,'Paso 3 - Análisis'!$O$11:$P$22,2,FALSE)*SUMIF(O:O,O302,U:U)/VLOOKUP(O302,'Paso 3 - Análisis'!P:Q,2,FALSE)</f>
        <v>0</v>
      </c>
      <c r="X302" s="19">
        <f t="shared" si="43"/>
        <v>0</v>
      </c>
      <c r="Y302" s="19">
        <f t="shared" si="41"/>
        <v>0</v>
      </c>
    </row>
    <row r="303" spans="15:25" x14ac:dyDescent="0.25">
      <c r="O303" t="s">
        <v>27</v>
      </c>
      <c r="P303" t="s">
        <v>32</v>
      </c>
      <c r="Q303">
        <v>28</v>
      </c>
      <c r="R303" t="str">
        <f t="shared" si="40"/>
        <v>Octubre28</v>
      </c>
      <c r="S303" s="19">
        <f t="shared" si="38"/>
        <v>0</v>
      </c>
      <c r="T303" s="19">
        <f t="shared" si="39"/>
        <v>0</v>
      </c>
      <c r="U303" s="19">
        <f t="shared" si="42"/>
        <v>0</v>
      </c>
      <c r="V303" s="19">
        <f>+(1-VLOOKUP(O303,'Paso 3 - Análisis'!$O$11:$P$22,2,FALSE))*SUMIF(O:O,O303,U:U)/VLOOKUP(O303,'Paso 3 - Análisis'!P:Q,2,FALSE)</f>
        <v>0</v>
      </c>
      <c r="W303" s="19">
        <f>+VLOOKUP(O303,'Paso 3 - Análisis'!$O$11:$P$22,2,FALSE)*SUMIF(O:O,O303,U:U)/VLOOKUP(O303,'Paso 3 - Análisis'!P:Q,2,FALSE)</f>
        <v>0</v>
      </c>
      <c r="X303" s="19">
        <f t="shared" si="43"/>
        <v>0</v>
      </c>
      <c r="Y303" s="19">
        <f t="shared" si="41"/>
        <v>0</v>
      </c>
    </row>
    <row r="304" spans="15:25" x14ac:dyDescent="0.25">
      <c r="O304" t="s">
        <v>27</v>
      </c>
      <c r="P304" t="s">
        <v>32</v>
      </c>
      <c r="Q304">
        <v>29</v>
      </c>
      <c r="R304" t="str">
        <f t="shared" si="40"/>
        <v>Octubre29</v>
      </c>
      <c r="S304" s="19">
        <f t="shared" si="38"/>
        <v>0</v>
      </c>
      <c r="T304" s="19">
        <f t="shared" si="39"/>
        <v>0</v>
      </c>
      <c r="U304" s="19">
        <f t="shared" si="42"/>
        <v>0</v>
      </c>
      <c r="V304" s="19">
        <f>+(1-VLOOKUP(O304,'Paso 3 - Análisis'!$O$11:$P$22,2,FALSE))*SUMIF(O:O,O304,U:U)/VLOOKUP(O304,'Paso 3 - Análisis'!P:Q,2,FALSE)</f>
        <v>0</v>
      </c>
      <c r="W304" s="19">
        <f>+VLOOKUP(O304,'Paso 3 - Análisis'!$O$11:$P$22,2,FALSE)*SUMIF(O:O,O304,U:U)/VLOOKUP(O304,'Paso 3 - Análisis'!P:Q,2,FALSE)</f>
        <v>0</v>
      </c>
      <c r="X304" s="19">
        <f t="shared" si="43"/>
        <v>0</v>
      </c>
      <c r="Y304" s="19">
        <f t="shared" si="41"/>
        <v>0</v>
      </c>
    </row>
    <row r="305" spans="10:25" x14ac:dyDescent="0.25">
      <c r="J305" s="20">
        <f>+(1-VLOOKUP(O306,'Paso 3 - Análisis'!$O$11:$P$22,2,FALSE))</f>
        <v>1</v>
      </c>
      <c r="K305">
        <f>+SUMIF(O:O,O306,U:U)</f>
        <v>0</v>
      </c>
      <c r="L305" t="e">
        <f>+VLOOKUP(O306,'Paso 3 - Análisis'!R:S,2,FALSE)</f>
        <v>#N/A</v>
      </c>
      <c r="M305">
        <f>+J305*K305</f>
        <v>0</v>
      </c>
      <c r="O305" t="s">
        <v>27</v>
      </c>
      <c r="P305" t="s">
        <v>32</v>
      </c>
      <c r="Q305">
        <v>30</v>
      </c>
      <c r="R305" t="str">
        <f t="shared" si="40"/>
        <v>Octubre30</v>
      </c>
      <c r="S305" s="19">
        <f t="shared" si="38"/>
        <v>0</v>
      </c>
      <c r="T305" s="19">
        <f t="shared" si="39"/>
        <v>0</v>
      </c>
      <c r="U305" s="19">
        <f t="shared" si="42"/>
        <v>0</v>
      </c>
      <c r="V305" s="19">
        <f>+(1-VLOOKUP(O305,'Paso 3 - Análisis'!$O$11:$P$22,2,FALSE))*SUMIF(O:O,O305,U:U)/VLOOKUP(O305,'Paso 3 - Análisis'!P:Q,2,FALSE)</f>
        <v>0</v>
      </c>
      <c r="W305" s="19">
        <f>+VLOOKUP(O305,'Paso 3 - Análisis'!$O$11:$P$22,2,FALSE)*SUMIF(O:O,O305,U:U)/VLOOKUP(O305,'Paso 3 - Análisis'!P:Q,2,FALSE)</f>
        <v>0</v>
      </c>
      <c r="X305" s="19">
        <f t="shared" si="43"/>
        <v>0</v>
      </c>
      <c r="Y305" s="19">
        <f t="shared" si="41"/>
        <v>0</v>
      </c>
    </row>
    <row r="306" spans="10:25" x14ac:dyDescent="0.25">
      <c r="J306" s="20">
        <f>+(1-VLOOKUP(O307,'Paso 3 - Análisis'!$O$11:$P$22,2,FALSE))</f>
        <v>1</v>
      </c>
      <c r="K306">
        <f>+SUMIF(O:O,O307,U:U)</f>
        <v>0</v>
      </c>
      <c r="L306" t="e">
        <f>+VLOOKUP(O307,'Paso 3 - Análisis'!R:S,2,FALSE)</f>
        <v>#N/A</v>
      </c>
      <c r="M306">
        <f>+J306*K306</f>
        <v>0</v>
      </c>
      <c r="O306" t="s">
        <v>27</v>
      </c>
      <c r="P306" t="s">
        <v>32</v>
      </c>
      <c r="Q306">
        <v>31</v>
      </c>
      <c r="R306" t="str">
        <f t="shared" si="40"/>
        <v>Octubre31</v>
      </c>
      <c r="S306" s="19">
        <f t="shared" si="38"/>
        <v>0</v>
      </c>
      <c r="T306" s="19">
        <f t="shared" si="39"/>
        <v>0</v>
      </c>
      <c r="U306" s="19">
        <f t="shared" si="42"/>
        <v>0</v>
      </c>
      <c r="V306" s="19">
        <f>+(1-VLOOKUP(O306,'Paso 3 - Análisis'!$O$11:$P$22,2,FALSE))*SUMIF(O:O,O306,U:U)/VLOOKUP(O306,'Paso 3 - Análisis'!P:Q,2,FALSE)</f>
        <v>0</v>
      </c>
      <c r="W306" s="19">
        <f>+VLOOKUP(O306,'Paso 3 - Análisis'!$O$11:$P$22,2,FALSE)*SUMIF(O:O,O306,U:U)/VLOOKUP(O306,'Paso 3 - Análisis'!P:Q,2,FALSE)</f>
        <v>0</v>
      </c>
      <c r="X306" s="19">
        <f t="shared" si="43"/>
        <v>0</v>
      </c>
      <c r="Y306" s="19">
        <f t="shared" si="41"/>
        <v>0</v>
      </c>
    </row>
    <row r="307" spans="10:25" x14ac:dyDescent="0.25">
      <c r="O307" t="s">
        <v>28</v>
      </c>
      <c r="P307" t="s">
        <v>32</v>
      </c>
      <c r="Q307">
        <v>1</v>
      </c>
      <c r="R307" t="str">
        <f t="shared" si="40"/>
        <v>Noviembre1</v>
      </c>
      <c r="S307" s="19">
        <f t="shared" si="38"/>
        <v>0</v>
      </c>
      <c r="T307" s="19">
        <f t="shared" si="39"/>
        <v>0</v>
      </c>
      <c r="U307" s="19">
        <f t="shared" si="42"/>
        <v>0</v>
      </c>
      <c r="V307" s="19">
        <f>+(1-VLOOKUP(O307,'Paso 3 - Análisis'!$O$11:$P$22,2,FALSE))*SUMIF(O:O,O307,U:U)/VLOOKUP(O307,'Paso 3 - Análisis'!P:Q,2,FALSE)</f>
        <v>0</v>
      </c>
      <c r="W307" s="19">
        <f>+VLOOKUP(O307,'Paso 3 - Análisis'!$O$11:$P$22,2,FALSE)*SUMIF(O:O,O307,U:U)/VLOOKUP(O307,'Paso 3 - Análisis'!P:Q,2,FALSE)</f>
        <v>0</v>
      </c>
      <c r="X307" s="19">
        <f>+IF(O307=O306,V307+X306,V307)</f>
        <v>0</v>
      </c>
      <c r="Y307" s="19">
        <f t="shared" si="41"/>
        <v>0</v>
      </c>
    </row>
    <row r="308" spans="10:25" x14ac:dyDescent="0.25">
      <c r="O308" t="s">
        <v>28</v>
      </c>
      <c r="P308" t="s">
        <v>32</v>
      </c>
      <c r="Q308">
        <v>2</v>
      </c>
      <c r="R308" t="str">
        <f t="shared" si="40"/>
        <v>Noviembre2</v>
      </c>
      <c r="S308" s="19">
        <f t="shared" si="38"/>
        <v>0</v>
      </c>
      <c r="T308" s="19">
        <f t="shared" si="39"/>
        <v>0</v>
      </c>
      <c r="U308" s="19">
        <f t="shared" si="42"/>
        <v>0</v>
      </c>
      <c r="V308" s="19">
        <f>+(1-VLOOKUP(O308,'Paso 3 - Análisis'!$O$11:$P$22,2,FALSE))*SUMIF(O:O,O308,U:U)/VLOOKUP(O308,'Paso 3 - Análisis'!P:Q,2,FALSE)</f>
        <v>0</v>
      </c>
      <c r="W308" s="19">
        <f>+VLOOKUP(O308,'Paso 3 - Análisis'!$O$11:$P$22,2,FALSE)*SUMIF(O:O,O308,U:U)/VLOOKUP(O308,'Paso 3 - Análisis'!P:Q,2,FALSE)</f>
        <v>0</v>
      </c>
      <c r="X308" s="19">
        <f t="shared" si="43"/>
        <v>0</v>
      </c>
      <c r="Y308" s="19">
        <f t="shared" si="41"/>
        <v>0</v>
      </c>
    </row>
    <row r="309" spans="10:25" x14ac:dyDescent="0.25">
      <c r="O309" t="s">
        <v>28</v>
      </c>
      <c r="P309" t="s">
        <v>32</v>
      </c>
      <c r="Q309">
        <v>3</v>
      </c>
      <c r="R309" t="str">
        <f t="shared" si="40"/>
        <v>Noviembre3</v>
      </c>
      <c r="S309" s="19">
        <f t="shared" si="38"/>
        <v>0</v>
      </c>
      <c r="T309" s="19">
        <f t="shared" si="39"/>
        <v>0</v>
      </c>
      <c r="U309" s="19">
        <f t="shared" si="42"/>
        <v>0</v>
      </c>
      <c r="V309" s="19">
        <f>+(1-VLOOKUP(O309,'Paso 3 - Análisis'!$O$11:$P$22,2,FALSE))*SUMIF(O:O,O309,U:U)/VLOOKUP(O309,'Paso 3 - Análisis'!P:Q,2,FALSE)</f>
        <v>0</v>
      </c>
      <c r="W309" s="19">
        <f>+VLOOKUP(O309,'Paso 3 - Análisis'!$O$11:$P$22,2,FALSE)*SUMIF(O:O,O309,U:U)/VLOOKUP(O309,'Paso 3 - Análisis'!P:Q,2,FALSE)</f>
        <v>0</v>
      </c>
      <c r="X309" s="19">
        <f t="shared" si="43"/>
        <v>0</v>
      </c>
      <c r="Y309" s="19">
        <f t="shared" si="41"/>
        <v>0</v>
      </c>
    </row>
    <row r="310" spans="10:25" x14ac:dyDescent="0.25">
      <c r="O310" t="s">
        <v>28</v>
      </c>
      <c r="P310" t="s">
        <v>32</v>
      </c>
      <c r="Q310">
        <v>4</v>
      </c>
      <c r="R310" t="str">
        <f t="shared" si="40"/>
        <v>Noviembre4</v>
      </c>
      <c r="S310" s="19">
        <f t="shared" si="38"/>
        <v>0</v>
      </c>
      <c r="T310" s="19">
        <f t="shared" si="39"/>
        <v>0</v>
      </c>
      <c r="U310" s="19">
        <f t="shared" si="42"/>
        <v>0</v>
      </c>
      <c r="V310" s="19">
        <f>+(1-VLOOKUP(O310,'Paso 3 - Análisis'!$O$11:$P$22,2,FALSE))*SUMIF(O:O,O310,U:U)/VLOOKUP(O310,'Paso 3 - Análisis'!P:Q,2,FALSE)</f>
        <v>0</v>
      </c>
      <c r="W310" s="19">
        <f>+VLOOKUP(O310,'Paso 3 - Análisis'!$O$11:$P$22,2,FALSE)*SUMIF(O:O,O310,U:U)/VLOOKUP(O310,'Paso 3 - Análisis'!P:Q,2,FALSE)</f>
        <v>0</v>
      </c>
      <c r="X310" s="19">
        <f t="shared" si="43"/>
        <v>0</v>
      </c>
      <c r="Y310" s="19">
        <f t="shared" si="41"/>
        <v>0</v>
      </c>
    </row>
    <row r="311" spans="10:25" x14ac:dyDescent="0.25">
      <c r="O311" t="s">
        <v>28</v>
      </c>
      <c r="P311" t="s">
        <v>32</v>
      </c>
      <c r="Q311">
        <v>5</v>
      </c>
      <c r="R311" t="str">
        <f t="shared" si="40"/>
        <v>Noviembre5</v>
      </c>
      <c r="S311" s="19">
        <f t="shared" si="38"/>
        <v>0</v>
      </c>
      <c r="T311" s="19">
        <f t="shared" si="39"/>
        <v>0</v>
      </c>
      <c r="U311" s="19">
        <f t="shared" si="42"/>
        <v>0</v>
      </c>
      <c r="V311" s="19">
        <f>+(1-VLOOKUP(O311,'Paso 3 - Análisis'!$O$11:$P$22,2,FALSE))*SUMIF(O:O,O311,U:U)/VLOOKUP(O311,'Paso 3 - Análisis'!P:Q,2,FALSE)</f>
        <v>0</v>
      </c>
      <c r="W311" s="19">
        <f>+VLOOKUP(O311,'Paso 3 - Análisis'!$O$11:$P$22,2,FALSE)*SUMIF(O:O,O311,U:U)/VLOOKUP(O311,'Paso 3 - Análisis'!P:Q,2,FALSE)</f>
        <v>0</v>
      </c>
      <c r="X311" s="19">
        <f t="shared" si="43"/>
        <v>0</v>
      </c>
      <c r="Y311" s="19">
        <f t="shared" si="41"/>
        <v>0</v>
      </c>
    </row>
    <row r="312" spans="10:25" x14ac:dyDescent="0.25">
      <c r="O312" t="s">
        <v>28</v>
      </c>
      <c r="P312" t="s">
        <v>32</v>
      </c>
      <c r="Q312">
        <v>6</v>
      </c>
      <c r="R312" t="str">
        <f t="shared" si="40"/>
        <v>Noviembre6</v>
      </c>
      <c r="S312" s="19">
        <f t="shared" si="38"/>
        <v>0</v>
      </c>
      <c r="T312" s="19">
        <f t="shared" si="39"/>
        <v>0</v>
      </c>
      <c r="U312" s="19">
        <f t="shared" si="42"/>
        <v>0</v>
      </c>
      <c r="V312" s="19">
        <f>+(1-VLOOKUP(O312,'Paso 3 - Análisis'!$O$11:$P$22,2,FALSE))*SUMIF(O:O,O312,U:U)/VLOOKUP(O312,'Paso 3 - Análisis'!P:Q,2,FALSE)</f>
        <v>0</v>
      </c>
      <c r="W312" s="19">
        <f>+VLOOKUP(O312,'Paso 3 - Análisis'!$O$11:$P$22,2,FALSE)*SUMIF(O:O,O312,U:U)/VLOOKUP(O312,'Paso 3 - Análisis'!P:Q,2,FALSE)</f>
        <v>0</v>
      </c>
      <c r="X312" s="19">
        <f t="shared" si="43"/>
        <v>0</v>
      </c>
      <c r="Y312" s="19">
        <f t="shared" si="41"/>
        <v>0</v>
      </c>
    </row>
    <row r="313" spans="10:25" x14ac:dyDescent="0.25">
      <c r="O313" t="s">
        <v>28</v>
      </c>
      <c r="P313" t="s">
        <v>32</v>
      </c>
      <c r="Q313">
        <v>7</v>
      </c>
      <c r="R313" t="str">
        <f t="shared" si="40"/>
        <v>Noviembre7</v>
      </c>
      <c r="S313" s="19">
        <f t="shared" si="38"/>
        <v>0</v>
      </c>
      <c r="T313" s="19">
        <f t="shared" si="39"/>
        <v>0</v>
      </c>
      <c r="U313" s="19">
        <f t="shared" si="42"/>
        <v>0</v>
      </c>
      <c r="V313" s="19">
        <f>+(1-VLOOKUP(O313,'Paso 3 - Análisis'!$O$11:$P$22,2,FALSE))*SUMIF(O:O,O313,U:U)/VLOOKUP(O313,'Paso 3 - Análisis'!P:Q,2,FALSE)</f>
        <v>0</v>
      </c>
      <c r="W313" s="19">
        <f>+VLOOKUP(O313,'Paso 3 - Análisis'!$O$11:$P$22,2,FALSE)*SUMIF(O:O,O313,U:U)/VLOOKUP(O313,'Paso 3 - Análisis'!P:Q,2,FALSE)</f>
        <v>0</v>
      </c>
      <c r="X313" s="19">
        <f t="shared" si="43"/>
        <v>0</v>
      </c>
      <c r="Y313" s="19">
        <f t="shared" si="41"/>
        <v>0</v>
      </c>
    </row>
    <row r="314" spans="10:25" x14ac:dyDescent="0.25">
      <c r="O314" t="s">
        <v>28</v>
      </c>
      <c r="P314" t="s">
        <v>32</v>
      </c>
      <c r="Q314">
        <v>8</v>
      </c>
      <c r="R314" t="str">
        <f t="shared" si="40"/>
        <v>Noviembre8</v>
      </c>
      <c r="S314" s="19">
        <f t="shared" si="38"/>
        <v>0</v>
      </c>
      <c r="T314" s="19">
        <f t="shared" si="39"/>
        <v>0</v>
      </c>
      <c r="U314" s="19">
        <f t="shared" si="42"/>
        <v>0</v>
      </c>
      <c r="V314" s="19">
        <f>+(1-VLOOKUP(O314,'Paso 3 - Análisis'!$O$11:$P$22,2,FALSE))*SUMIF(O:O,O314,U:U)/VLOOKUP(O314,'Paso 3 - Análisis'!P:Q,2,FALSE)</f>
        <v>0</v>
      </c>
      <c r="W314" s="19">
        <f>+VLOOKUP(O314,'Paso 3 - Análisis'!$O$11:$P$22,2,FALSE)*SUMIF(O:O,O314,U:U)/VLOOKUP(O314,'Paso 3 - Análisis'!P:Q,2,FALSE)</f>
        <v>0</v>
      </c>
      <c r="X314" s="19">
        <f t="shared" si="43"/>
        <v>0</v>
      </c>
      <c r="Y314" s="19">
        <f t="shared" si="41"/>
        <v>0</v>
      </c>
    </row>
    <row r="315" spans="10:25" x14ac:dyDescent="0.25">
      <c r="O315" t="s">
        <v>28</v>
      </c>
      <c r="P315" t="s">
        <v>32</v>
      </c>
      <c r="Q315">
        <v>9</v>
      </c>
      <c r="R315" t="str">
        <f t="shared" si="40"/>
        <v>Noviembre9</v>
      </c>
      <c r="S315" s="19">
        <f t="shared" si="38"/>
        <v>0</v>
      </c>
      <c r="T315" s="19">
        <f t="shared" si="39"/>
        <v>0</v>
      </c>
      <c r="U315" s="19">
        <f t="shared" si="42"/>
        <v>0</v>
      </c>
      <c r="V315" s="19">
        <f>+(1-VLOOKUP(O315,'Paso 3 - Análisis'!$O$11:$P$22,2,FALSE))*SUMIF(O:O,O315,U:U)/VLOOKUP(O315,'Paso 3 - Análisis'!P:Q,2,FALSE)</f>
        <v>0</v>
      </c>
      <c r="W315" s="19">
        <f>+VLOOKUP(O315,'Paso 3 - Análisis'!$O$11:$P$22,2,FALSE)*SUMIF(O:O,O315,U:U)/VLOOKUP(O315,'Paso 3 - Análisis'!P:Q,2,FALSE)</f>
        <v>0</v>
      </c>
      <c r="X315" s="19">
        <f t="shared" si="43"/>
        <v>0</v>
      </c>
      <c r="Y315" s="19">
        <f t="shared" si="41"/>
        <v>0</v>
      </c>
    </row>
    <row r="316" spans="10:25" x14ac:dyDescent="0.25">
      <c r="O316" t="s">
        <v>28</v>
      </c>
      <c r="P316" t="s">
        <v>32</v>
      </c>
      <c r="Q316">
        <v>10</v>
      </c>
      <c r="R316" t="str">
        <f t="shared" si="40"/>
        <v>Noviembre10</v>
      </c>
      <c r="S316" s="19">
        <f t="shared" si="38"/>
        <v>0</v>
      </c>
      <c r="T316" s="19">
        <f t="shared" si="39"/>
        <v>0</v>
      </c>
      <c r="U316" s="19">
        <f t="shared" si="42"/>
        <v>0</v>
      </c>
      <c r="V316" s="19">
        <f>+(1-VLOOKUP(O316,'Paso 3 - Análisis'!$O$11:$P$22,2,FALSE))*SUMIF(O:O,O316,U:U)/VLOOKUP(O316,'Paso 3 - Análisis'!P:Q,2,FALSE)</f>
        <v>0</v>
      </c>
      <c r="W316" s="19">
        <f>+VLOOKUP(O316,'Paso 3 - Análisis'!$O$11:$P$22,2,FALSE)*SUMIF(O:O,O316,U:U)/VLOOKUP(O316,'Paso 3 - Análisis'!P:Q,2,FALSE)</f>
        <v>0</v>
      </c>
      <c r="X316" s="19">
        <f t="shared" si="43"/>
        <v>0</v>
      </c>
      <c r="Y316" s="19">
        <f t="shared" si="41"/>
        <v>0</v>
      </c>
    </row>
    <row r="317" spans="10:25" x14ac:dyDescent="0.25">
      <c r="O317" t="s">
        <v>28</v>
      </c>
      <c r="P317" t="s">
        <v>32</v>
      </c>
      <c r="Q317">
        <v>11</v>
      </c>
      <c r="R317" t="str">
        <f t="shared" si="40"/>
        <v>Noviembre11</v>
      </c>
      <c r="S317" s="19">
        <f t="shared" si="38"/>
        <v>0</v>
      </c>
      <c r="T317" s="19">
        <f t="shared" si="39"/>
        <v>0</v>
      </c>
      <c r="U317" s="19">
        <f t="shared" si="42"/>
        <v>0</v>
      </c>
      <c r="V317" s="19">
        <f>+(1-VLOOKUP(O317,'Paso 3 - Análisis'!$O$11:$P$22,2,FALSE))*SUMIF(O:O,O317,U:U)/VLOOKUP(O317,'Paso 3 - Análisis'!P:Q,2,FALSE)</f>
        <v>0</v>
      </c>
      <c r="W317" s="19">
        <f>+VLOOKUP(O317,'Paso 3 - Análisis'!$O$11:$P$22,2,FALSE)*SUMIF(O:O,O317,U:U)/VLOOKUP(O317,'Paso 3 - Análisis'!P:Q,2,FALSE)</f>
        <v>0</v>
      </c>
      <c r="X317" s="19">
        <f t="shared" si="43"/>
        <v>0</v>
      </c>
      <c r="Y317" s="19">
        <f t="shared" si="41"/>
        <v>0</v>
      </c>
    </row>
    <row r="318" spans="10:25" x14ac:dyDescent="0.25">
      <c r="O318" t="s">
        <v>28</v>
      </c>
      <c r="P318" t="s">
        <v>32</v>
      </c>
      <c r="Q318">
        <v>12</v>
      </c>
      <c r="R318" t="str">
        <f t="shared" si="40"/>
        <v>Noviembre12</v>
      </c>
      <c r="S318" s="19">
        <f t="shared" ref="S318:S367" si="44">+SUMIF(E:E,R318,F:F)</f>
        <v>0</v>
      </c>
      <c r="T318" s="19">
        <f t="shared" ref="T318:T367" si="45">+SUMIF(J:J,R318,K:K)</f>
        <v>0</v>
      </c>
      <c r="U318" s="19">
        <f t="shared" si="42"/>
        <v>0</v>
      </c>
      <c r="V318" s="19">
        <f>+(1-VLOOKUP(O318,'Paso 3 - Análisis'!$O$11:$P$22,2,FALSE))*SUMIF(O:O,O318,U:U)/VLOOKUP(O318,'Paso 3 - Análisis'!P:Q,2,FALSE)</f>
        <v>0</v>
      </c>
      <c r="W318" s="19">
        <f>+VLOOKUP(O318,'Paso 3 - Análisis'!$O$11:$P$22,2,FALSE)*SUMIF(O:O,O318,U:U)/VLOOKUP(O318,'Paso 3 - Análisis'!P:Q,2,FALSE)</f>
        <v>0</v>
      </c>
      <c r="X318" s="19">
        <f t="shared" si="43"/>
        <v>0</v>
      </c>
      <c r="Y318" s="19">
        <f t="shared" si="41"/>
        <v>0</v>
      </c>
    </row>
    <row r="319" spans="10:25" x14ac:dyDescent="0.25">
      <c r="O319" t="s">
        <v>28</v>
      </c>
      <c r="P319" t="s">
        <v>32</v>
      </c>
      <c r="Q319">
        <v>13</v>
      </c>
      <c r="R319" t="str">
        <f t="shared" si="40"/>
        <v>Noviembre13</v>
      </c>
      <c r="S319" s="19">
        <f t="shared" si="44"/>
        <v>0</v>
      </c>
      <c r="T319" s="19">
        <f t="shared" si="45"/>
        <v>0</v>
      </c>
      <c r="U319" s="19">
        <f t="shared" si="42"/>
        <v>0</v>
      </c>
      <c r="V319" s="19">
        <f>+(1-VLOOKUP(O319,'Paso 3 - Análisis'!$O$11:$P$22,2,FALSE))*SUMIF(O:O,O319,U:U)/VLOOKUP(O319,'Paso 3 - Análisis'!P:Q,2,FALSE)</f>
        <v>0</v>
      </c>
      <c r="W319" s="19">
        <f>+VLOOKUP(O319,'Paso 3 - Análisis'!$O$11:$P$22,2,FALSE)*SUMIF(O:O,O319,U:U)/VLOOKUP(O319,'Paso 3 - Análisis'!P:Q,2,FALSE)</f>
        <v>0</v>
      </c>
      <c r="X319" s="19">
        <f t="shared" si="43"/>
        <v>0</v>
      </c>
      <c r="Y319" s="19">
        <f t="shared" si="41"/>
        <v>0</v>
      </c>
    </row>
    <row r="320" spans="10:25" x14ac:dyDescent="0.25">
      <c r="O320" t="s">
        <v>28</v>
      </c>
      <c r="P320" t="s">
        <v>32</v>
      </c>
      <c r="Q320">
        <v>14</v>
      </c>
      <c r="R320" t="str">
        <f t="shared" si="40"/>
        <v>Noviembre14</v>
      </c>
      <c r="S320" s="19">
        <f t="shared" si="44"/>
        <v>0</v>
      </c>
      <c r="T320" s="19">
        <f t="shared" si="45"/>
        <v>0</v>
      </c>
      <c r="U320" s="19">
        <f t="shared" si="42"/>
        <v>0</v>
      </c>
      <c r="V320" s="19">
        <f>+(1-VLOOKUP(O320,'Paso 3 - Análisis'!$O$11:$P$22,2,FALSE))*SUMIF(O:O,O320,U:U)/VLOOKUP(O320,'Paso 3 - Análisis'!P:Q,2,FALSE)</f>
        <v>0</v>
      </c>
      <c r="W320" s="19">
        <f>+VLOOKUP(O320,'Paso 3 - Análisis'!$O$11:$P$22,2,FALSE)*SUMIF(O:O,O320,U:U)/VLOOKUP(O320,'Paso 3 - Análisis'!P:Q,2,FALSE)</f>
        <v>0</v>
      </c>
      <c r="X320" s="19">
        <f t="shared" si="43"/>
        <v>0</v>
      </c>
      <c r="Y320" s="19">
        <f t="shared" si="41"/>
        <v>0</v>
      </c>
    </row>
    <row r="321" spans="15:25" x14ac:dyDescent="0.25">
      <c r="O321" t="s">
        <v>28</v>
      </c>
      <c r="P321" t="s">
        <v>32</v>
      </c>
      <c r="Q321">
        <v>15</v>
      </c>
      <c r="R321" t="str">
        <f t="shared" si="40"/>
        <v>Noviembre15</v>
      </c>
      <c r="S321" s="19">
        <f t="shared" si="44"/>
        <v>0</v>
      </c>
      <c r="T321" s="19">
        <f t="shared" si="45"/>
        <v>0</v>
      </c>
      <c r="U321" s="19">
        <f t="shared" si="42"/>
        <v>0</v>
      </c>
      <c r="V321" s="19">
        <f>+(1-VLOOKUP(O321,'Paso 3 - Análisis'!$O$11:$P$22,2,FALSE))*SUMIF(O:O,O321,U:U)/VLOOKUP(O321,'Paso 3 - Análisis'!P:Q,2,FALSE)</f>
        <v>0</v>
      </c>
      <c r="W321" s="19">
        <f>+VLOOKUP(O321,'Paso 3 - Análisis'!$O$11:$P$22,2,FALSE)*SUMIF(O:O,O321,U:U)/VLOOKUP(O321,'Paso 3 - Análisis'!P:Q,2,FALSE)</f>
        <v>0</v>
      </c>
      <c r="X321" s="19">
        <f t="shared" si="43"/>
        <v>0</v>
      </c>
      <c r="Y321" s="19">
        <f t="shared" si="41"/>
        <v>0</v>
      </c>
    </row>
    <row r="322" spans="15:25" x14ac:dyDescent="0.25">
      <c r="O322" t="s">
        <v>28</v>
      </c>
      <c r="P322" t="s">
        <v>32</v>
      </c>
      <c r="Q322">
        <v>16</v>
      </c>
      <c r="R322" t="str">
        <f t="shared" si="40"/>
        <v>Noviembre16</v>
      </c>
      <c r="S322" s="19">
        <f t="shared" si="44"/>
        <v>0</v>
      </c>
      <c r="T322" s="19">
        <f t="shared" si="45"/>
        <v>0</v>
      </c>
      <c r="U322" s="19">
        <f t="shared" si="42"/>
        <v>0</v>
      </c>
      <c r="V322" s="19">
        <f>+(1-VLOOKUP(O322,'Paso 3 - Análisis'!$O$11:$P$22,2,FALSE))*SUMIF(O:O,O322,U:U)/VLOOKUP(O322,'Paso 3 - Análisis'!P:Q,2,FALSE)</f>
        <v>0</v>
      </c>
      <c r="W322" s="19">
        <f>+VLOOKUP(O322,'Paso 3 - Análisis'!$O$11:$P$22,2,FALSE)*SUMIF(O:O,O322,U:U)/VLOOKUP(O322,'Paso 3 - Análisis'!P:Q,2,FALSE)</f>
        <v>0</v>
      </c>
      <c r="X322" s="19">
        <f t="shared" si="43"/>
        <v>0</v>
      </c>
      <c r="Y322" s="19">
        <f t="shared" si="41"/>
        <v>0</v>
      </c>
    </row>
    <row r="323" spans="15:25" x14ac:dyDescent="0.25">
      <c r="O323" t="s">
        <v>28</v>
      </c>
      <c r="P323" t="s">
        <v>32</v>
      </c>
      <c r="Q323">
        <v>17</v>
      </c>
      <c r="R323" t="str">
        <f t="shared" si="40"/>
        <v>Noviembre17</v>
      </c>
      <c r="S323" s="19">
        <f t="shared" si="44"/>
        <v>0</v>
      </c>
      <c r="T323" s="19">
        <f t="shared" si="45"/>
        <v>0</v>
      </c>
      <c r="U323" s="19">
        <f t="shared" si="42"/>
        <v>0</v>
      </c>
      <c r="V323" s="19">
        <f>+(1-VLOOKUP(O323,'Paso 3 - Análisis'!$O$11:$P$22,2,FALSE))*SUMIF(O:O,O323,U:U)/VLOOKUP(O323,'Paso 3 - Análisis'!P:Q,2,FALSE)</f>
        <v>0</v>
      </c>
      <c r="W323" s="19">
        <f>+VLOOKUP(O323,'Paso 3 - Análisis'!$O$11:$P$22,2,FALSE)*SUMIF(O:O,O323,U:U)/VLOOKUP(O323,'Paso 3 - Análisis'!P:Q,2,FALSE)</f>
        <v>0</v>
      </c>
      <c r="X323" s="19">
        <f t="shared" si="43"/>
        <v>0</v>
      </c>
      <c r="Y323" s="19">
        <f t="shared" si="41"/>
        <v>0</v>
      </c>
    </row>
    <row r="324" spans="15:25" x14ac:dyDescent="0.25">
      <c r="O324" t="s">
        <v>28</v>
      </c>
      <c r="P324" t="s">
        <v>32</v>
      </c>
      <c r="Q324">
        <v>18</v>
      </c>
      <c r="R324" t="str">
        <f t="shared" ref="R324:R367" si="46">+O324&amp;Q324</f>
        <v>Noviembre18</v>
      </c>
      <c r="S324" s="19">
        <f t="shared" si="44"/>
        <v>0</v>
      </c>
      <c r="T324" s="19">
        <f t="shared" si="45"/>
        <v>0</v>
      </c>
      <c r="U324" s="19">
        <f t="shared" ref="U324:U367" si="47">+S324-T324</f>
        <v>0</v>
      </c>
      <c r="V324" s="19">
        <f>+(1-VLOOKUP(O324,'Paso 3 - Análisis'!$O$11:$P$22,2,FALSE))*SUMIF(O:O,O324,U:U)/VLOOKUP(O324,'Paso 3 - Análisis'!P:Q,2,FALSE)</f>
        <v>0</v>
      </c>
      <c r="W324" s="19">
        <f>+VLOOKUP(O324,'Paso 3 - Análisis'!$O$11:$P$22,2,FALSE)*SUMIF(O:O,O324,U:U)/VLOOKUP(O324,'Paso 3 - Análisis'!P:Q,2,FALSE)</f>
        <v>0</v>
      </c>
      <c r="X324" s="19">
        <f t="shared" si="43"/>
        <v>0</v>
      </c>
      <c r="Y324" s="19">
        <f t="shared" ref="Y324:Y367" si="48">+IF(O324=O323,W324+Y323,W324)</f>
        <v>0</v>
      </c>
    </row>
    <row r="325" spans="15:25" x14ac:dyDescent="0.25">
      <c r="O325" t="s">
        <v>28</v>
      </c>
      <c r="P325" t="s">
        <v>32</v>
      </c>
      <c r="Q325">
        <v>19</v>
      </c>
      <c r="R325" t="str">
        <f t="shared" si="46"/>
        <v>Noviembre19</v>
      </c>
      <c r="S325" s="19">
        <f t="shared" si="44"/>
        <v>0</v>
      </c>
      <c r="T325" s="19">
        <f t="shared" si="45"/>
        <v>0</v>
      </c>
      <c r="U325" s="19">
        <f t="shared" si="47"/>
        <v>0</v>
      </c>
      <c r="V325" s="19">
        <f>+(1-VLOOKUP(O325,'Paso 3 - Análisis'!$O$11:$P$22,2,FALSE))*SUMIF(O:O,O325,U:U)/VLOOKUP(O325,'Paso 3 - Análisis'!P:Q,2,FALSE)</f>
        <v>0</v>
      </c>
      <c r="W325" s="19">
        <f>+VLOOKUP(O325,'Paso 3 - Análisis'!$O$11:$P$22,2,FALSE)*SUMIF(O:O,O325,U:U)/VLOOKUP(O325,'Paso 3 - Análisis'!P:Q,2,FALSE)</f>
        <v>0</v>
      </c>
      <c r="X325" s="19">
        <f t="shared" si="43"/>
        <v>0</v>
      </c>
      <c r="Y325" s="19">
        <f t="shared" si="48"/>
        <v>0</v>
      </c>
    </row>
    <row r="326" spans="15:25" x14ac:dyDescent="0.25">
      <c r="O326" t="s">
        <v>28</v>
      </c>
      <c r="P326" t="s">
        <v>32</v>
      </c>
      <c r="Q326">
        <v>20</v>
      </c>
      <c r="R326" t="str">
        <f t="shared" si="46"/>
        <v>Noviembre20</v>
      </c>
      <c r="S326" s="19">
        <f t="shared" si="44"/>
        <v>0</v>
      </c>
      <c r="T326" s="19">
        <f t="shared" si="45"/>
        <v>0</v>
      </c>
      <c r="U326" s="19">
        <f t="shared" si="47"/>
        <v>0</v>
      </c>
      <c r="V326" s="19">
        <f>+(1-VLOOKUP(O326,'Paso 3 - Análisis'!$O$11:$P$22,2,FALSE))*SUMIF(O:O,O326,U:U)/VLOOKUP(O326,'Paso 3 - Análisis'!P:Q,2,FALSE)</f>
        <v>0</v>
      </c>
      <c r="W326" s="19">
        <f>+VLOOKUP(O326,'Paso 3 - Análisis'!$O$11:$P$22,2,FALSE)*SUMIF(O:O,O326,U:U)/VLOOKUP(O326,'Paso 3 - Análisis'!P:Q,2,FALSE)</f>
        <v>0</v>
      </c>
      <c r="X326" s="19">
        <f t="shared" si="43"/>
        <v>0</v>
      </c>
      <c r="Y326" s="19">
        <f t="shared" si="48"/>
        <v>0</v>
      </c>
    </row>
    <row r="327" spans="15:25" x14ac:dyDescent="0.25">
      <c r="O327" t="s">
        <v>28</v>
      </c>
      <c r="P327" t="s">
        <v>32</v>
      </c>
      <c r="Q327">
        <v>21</v>
      </c>
      <c r="R327" t="str">
        <f t="shared" si="46"/>
        <v>Noviembre21</v>
      </c>
      <c r="S327" s="19">
        <f t="shared" si="44"/>
        <v>0</v>
      </c>
      <c r="T327" s="19">
        <f t="shared" si="45"/>
        <v>0</v>
      </c>
      <c r="U327" s="19">
        <f t="shared" si="47"/>
        <v>0</v>
      </c>
      <c r="V327" s="19">
        <f>+(1-VLOOKUP(O327,'Paso 3 - Análisis'!$O$11:$P$22,2,FALSE))*SUMIF(O:O,O327,U:U)/VLOOKUP(O327,'Paso 3 - Análisis'!P:Q,2,FALSE)</f>
        <v>0</v>
      </c>
      <c r="W327" s="19">
        <f>+VLOOKUP(O327,'Paso 3 - Análisis'!$O$11:$P$22,2,FALSE)*SUMIF(O:O,O327,U:U)/VLOOKUP(O327,'Paso 3 - Análisis'!P:Q,2,FALSE)</f>
        <v>0</v>
      </c>
      <c r="X327" s="19">
        <f t="shared" si="43"/>
        <v>0</v>
      </c>
      <c r="Y327" s="19">
        <f t="shared" si="48"/>
        <v>0</v>
      </c>
    </row>
    <row r="328" spans="15:25" x14ac:dyDescent="0.25">
      <c r="O328" t="s">
        <v>28</v>
      </c>
      <c r="P328" t="s">
        <v>32</v>
      </c>
      <c r="Q328">
        <v>22</v>
      </c>
      <c r="R328" t="str">
        <f t="shared" si="46"/>
        <v>Noviembre22</v>
      </c>
      <c r="S328" s="19">
        <f t="shared" si="44"/>
        <v>0</v>
      </c>
      <c r="T328" s="19">
        <f t="shared" si="45"/>
        <v>0</v>
      </c>
      <c r="U328" s="19">
        <f t="shared" si="47"/>
        <v>0</v>
      </c>
      <c r="V328" s="19">
        <f>+(1-VLOOKUP(O328,'Paso 3 - Análisis'!$O$11:$P$22,2,FALSE))*SUMIF(O:O,O328,U:U)/VLOOKUP(O328,'Paso 3 - Análisis'!P:Q,2,FALSE)</f>
        <v>0</v>
      </c>
      <c r="W328" s="19">
        <f>+VLOOKUP(O328,'Paso 3 - Análisis'!$O$11:$P$22,2,FALSE)*SUMIF(O:O,O328,U:U)/VLOOKUP(O328,'Paso 3 - Análisis'!P:Q,2,FALSE)</f>
        <v>0</v>
      </c>
      <c r="X328" s="19">
        <f t="shared" si="43"/>
        <v>0</v>
      </c>
      <c r="Y328" s="19">
        <f t="shared" si="48"/>
        <v>0</v>
      </c>
    </row>
    <row r="329" spans="15:25" x14ac:dyDescent="0.25">
      <c r="O329" t="s">
        <v>28</v>
      </c>
      <c r="P329" t="s">
        <v>32</v>
      </c>
      <c r="Q329">
        <v>23</v>
      </c>
      <c r="R329" t="str">
        <f t="shared" si="46"/>
        <v>Noviembre23</v>
      </c>
      <c r="S329" s="19">
        <f t="shared" si="44"/>
        <v>0</v>
      </c>
      <c r="T329" s="19">
        <f t="shared" si="45"/>
        <v>0</v>
      </c>
      <c r="U329" s="19">
        <f t="shared" si="47"/>
        <v>0</v>
      </c>
      <c r="V329" s="19">
        <f>+(1-VLOOKUP(O329,'Paso 3 - Análisis'!$O$11:$P$22,2,FALSE))*SUMIF(O:O,O329,U:U)/VLOOKUP(O329,'Paso 3 - Análisis'!P:Q,2,FALSE)</f>
        <v>0</v>
      </c>
      <c r="W329" s="19">
        <f>+VLOOKUP(O329,'Paso 3 - Análisis'!$O$11:$P$22,2,FALSE)*SUMIF(O:O,O329,U:U)/VLOOKUP(O329,'Paso 3 - Análisis'!P:Q,2,FALSE)</f>
        <v>0</v>
      </c>
      <c r="X329" s="19">
        <f t="shared" si="43"/>
        <v>0</v>
      </c>
      <c r="Y329" s="19">
        <f t="shared" si="48"/>
        <v>0</v>
      </c>
    </row>
    <row r="330" spans="15:25" x14ac:dyDescent="0.25">
      <c r="O330" t="s">
        <v>28</v>
      </c>
      <c r="P330" t="s">
        <v>32</v>
      </c>
      <c r="Q330">
        <v>24</v>
      </c>
      <c r="R330" t="str">
        <f t="shared" si="46"/>
        <v>Noviembre24</v>
      </c>
      <c r="S330" s="19">
        <f t="shared" si="44"/>
        <v>0</v>
      </c>
      <c r="T330" s="19">
        <f t="shared" si="45"/>
        <v>0</v>
      </c>
      <c r="U330" s="19">
        <f t="shared" si="47"/>
        <v>0</v>
      </c>
      <c r="V330" s="19">
        <f>+(1-VLOOKUP(O330,'Paso 3 - Análisis'!$O$11:$P$22,2,FALSE))*SUMIF(O:O,O330,U:U)/VLOOKUP(O330,'Paso 3 - Análisis'!P:Q,2,FALSE)</f>
        <v>0</v>
      </c>
      <c r="W330" s="19">
        <f>+VLOOKUP(O330,'Paso 3 - Análisis'!$O$11:$P$22,2,FALSE)*SUMIF(O:O,O330,U:U)/VLOOKUP(O330,'Paso 3 - Análisis'!P:Q,2,FALSE)</f>
        <v>0</v>
      </c>
      <c r="X330" s="19">
        <f t="shared" si="43"/>
        <v>0</v>
      </c>
      <c r="Y330" s="19">
        <f t="shared" si="48"/>
        <v>0</v>
      </c>
    </row>
    <row r="331" spans="15:25" x14ac:dyDescent="0.25">
      <c r="O331" t="s">
        <v>28</v>
      </c>
      <c r="P331" t="s">
        <v>32</v>
      </c>
      <c r="Q331">
        <v>25</v>
      </c>
      <c r="R331" t="str">
        <f t="shared" si="46"/>
        <v>Noviembre25</v>
      </c>
      <c r="S331" s="19">
        <f t="shared" si="44"/>
        <v>0</v>
      </c>
      <c r="T331" s="19">
        <f t="shared" si="45"/>
        <v>0</v>
      </c>
      <c r="U331" s="19">
        <f t="shared" si="47"/>
        <v>0</v>
      </c>
      <c r="V331" s="19">
        <f>+(1-VLOOKUP(O331,'Paso 3 - Análisis'!$O$11:$P$22,2,FALSE))*SUMIF(O:O,O331,U:U)/VLOOKUP(O331,'Paso 3 - Análisis'!P:Q,2,FALSE)</f>
        <v>0</v>
      </c>
      <c r="W331" s="19">
        <f>+VLOOKUP(O331,'Paso 3 - Análisis'!$O$11:$P$22,2,FALSE)*SUMIF(O:O,O331,U:U)/VLOOKUP(O331,'Paso 3 - Análisis'!P:Q,2,FALSE)</f>
        <v>0</v>
      </c>
      <c r="X331" s="19">
        <f t="shared" si="43"/>
        <v>0</v>
      </c>
      <c r="Y331" s="19">
        <f t="shared" si="48"/>
        <v>0</v>
      </c>
    </row>
    <row r="332" spans="15:25" x14ac:dyDescent="0.25">
      <c r="O332" t="s">
        <v>28</v>
      </c>
      <c r="P332" t="s">
        <v>32</v>
      </c>
      <c r="Q332">
        <v>26</v>
      </c>
      <c r="R332" t="str">
        <f t="shared" si="46"/>
        <v>Noviembre26</v>
      </c>
      <c r="S332" s="19">
        <f t="shared" si="44"/>
        <v>0</v>
      </c>
      <c r="T332" s="19">
        <f t="shared" si="45"/>
        <v>0</v>
      </c>
      <c r="U332" s="19">
        <f t="shared" si="47"/>
        <v>0</v>
      </c>
      <c r="V332" s="19">
        <f>+(1-VLOOKUP(O332,'Paso 3 - Análisis'!$O$11:$P$22,2,FALSE))*SUMIF(O:O,O332,U:U)/VLOOKUP(O332,'Paso 3 - Análisis'!P:Q,2,FALSE)</f>
        <v>0</v>
      </c>
      <c r="W332" s="19">
        <f>+VLOOKUP(O332,'Paso 3 - Análisis'!$O$11:$P$22,2,FALSE)*SUMIF(O:O,O332,U:U)/VLOOKUP(O332,'Paso 3 - Análisis'!P:Q,2,FALSE)</f>
        <v>0</v>
      </c>
      <c r="X332" s="19">
        <f t="shared" si="43"/>
        <v>0</v>
      </c>
      <c r="Y332" s="19">
        <f t="shared" si="48"/>
        <v>0</v>
      </c>
    </row>
    <row r="333" spans="15:25" x14ac:dyDescent="0.25">
      <c r="O333" t="s">
        <v>28</v>
      </c>
      <c r="P333" t="s">
        <v>32</v>
      </c>
      <c r="Q333">
        <v>27</v>
      </c>
      <c r="R333" t="str">
        <f t="shared" si="46"/>
        <v>Noviembre27</v>
      </c>
      <c r="S333" s="19">
        <f t="shared" si="44"/>
        <v>0</v>
      </c>
      <c r="T333" s="19">
        <f t="shared" si="45"/>
        <v>0</v>
      </c>
      <c r="U333" s="19">
        <f t="shared" si="47"/>
        <v>0</v>
      </c>
      <c r="V333" s="19">
        <f>+(1-VLOOKUP(O333,'Paso 3 - Análisis'!$O$11:$P$22,2,FALSE))*SUMIF(O:O,O333,U:U)/VLOOKUP(O333,'Paso 3 - Análisis'!P:Q,2,FALSE)</f>
        <v>0</v>
      </c>
      <c r="W333" s="19">
        <f>+VLOOKUP(O333,'Paso 3 - Análisis'!$O$11:$P$22,2,FALSE)*SUMIF(O:O,O333,U:U)/VLOOKUP(O333,'Paso 3 - Análisis'!P:Q,2,FALSE)</f>
        <v>0</v>
      </c>
      <c r="X333" s="19">
        <f t="shared" si="43"/>
        <v>0</v>
      </c>
      <c r="Y333" s="19">
        <f t="shared" si="48"/>
        <v>0</v>
      </c>
    </row>
    <row r="334" spans="15:25" x14ac:dyDescent="0.25">
      <c r="O334" t="s">
        <v>28</v>
      </c>
      <c r="P334" t="s">
        <v>32</v>
      </c>
      <c r="Q334">
        <v>28</v>
      </c>
      <c r="R334" t="str">
        <f t="shared" si="46"/>
        <v>Noviembre28</v>
      </c>
      <c r="S334" s="19">
        <f t="shared" si="44"/>
        <v>0</v>
      </c>
      <c r="T334" s="19">
        <f t="shared" si="45"/>
        <v>0</v>
      </c>
      <c r="U334" s="19">
        <f t="shared" si="47"/>
        <v>0</v>
      </c>
      <c r="V334" s="19">
        <f>+(1-VLOOKUP(O334,'Paso 3 - Análisis'!$O$11:$P$22,2,FALSE))*SUMIF(O:O,O334,U:U)/VLOOKUP(O334,'Paso 3 - Análisis'!P:Q,2,FALSE)</f>
        <v>0</v>
      </c>
      <c r="W334" s="19">
        <f>+VLOOKUP(O334,'Paso 3 - Análisis'!$O$11:$P$22,2,FALSE)*SUMIF(O:O,O334,U:U)/VLOOKUP(O334,'Paso 3 - Análisis'!P:Q,2,FALSE)</f>
        <v>0</v>
      </c>
      <c r="X334" s="19">
        <f t="shared" si="43"/>
        <v>0</v>
      </c>
      <c r="Y334" s="19">
        <f t="shared" si="48"/>
        <v>0</v>
      </c>
    </row>
    <row r="335" spans="15:25" x14ac:dyDescent="0.25">
      <c r="O335" t="s">
        <v>28</v>
      </c>
      <c r="P335" t="s">
        <v>32</v>
      </c>
      <c r="Q335">
        <v>29</v>
      </c>
      <c r="R335" t="str">
        <f t="shared" si="46"/>
        <v>Noviembre29</v>
      </c>
      <c r="S335" s="19">
        <f t="shared" si="44"/>
        <v>0</v>
      </c>
      <c r="T335" s="19">
        <f t="shared" si="45"/>
        <v>0</v>
      </c>
      <c r="U335" s="19">
        <f t="shared" si="47"/>
        <v>0</v>
      </c>
      <c r="V335" s="19">
        <f>+(1-VLOOKUP(O335,'Paso 3 - Análisis'!$O$11:$P$22,2,FALSE))*SUMIF(O:O,O335,U:U)/VLOOKUP(O335,'Paso 3 - Análisis'!P:Q,2,FALSE)</f>
        <v>0</v>
      </c>
      <c r="W335" s="19">
        <f>+VLOOKUP(O335,'Paso 3 - Análisis'!$O$11:$P$22,2,FALSE)*SUMIF(O:O,O335,U:U)/VLOOKUP(O335,'Paso 3 - Análisis'!P:Q,2,FALSE)</f>
        <v>0</v>
      </c>
      <c r="X335" s="19">
        <f t="shared" si="43"/>
        <v>0</v>
      </c>
      <c r="Y335" s="19">
        <f t="shared" si="48"/>
        <v>0</v>
      </c>
    </row>
    <row r="336" spans="15:25" x14ac:dyDescent="0.25">
      <c r="O336" t="s">
        <v>28</v>
      </c>
      <c r="P336" t="s">
        <v>32</v>
      </c>
      <c r="Q336">
        <v>30</v>
      </c>
      <c r="R336" t="str">
        <f t="shared" si="46"/>
        <v>Noviembre30</v>
      </c>
      <c r="S336" s="19">
        <f t="shared" si="44"/>
        <v>0</v>
      </c>
      <c r="T336" s="19">
        <f t="shared" si="45"/>
        <v>0</v>
      </c>
      <c r="U336" s="19">
        <f t="shared" si="47"/>
        <v>0</v>
      </c>
      <c r="V336" s="19">
        <f>+(1-VLOOKUP(O336,'Paso 3 - Análisis'!$O$11:$P$22,2,FALSE))*SUMIF(O:O,O336,U:U)/VLOOKUP(O336,'Paso 3 - Análisis'!P:Q,2,FALSE)</f>
        <v>0</v>
      </c>
      <c r="W336" s="19">
        <f>+VLOOKUP(O336,'Paso 3 - Análisis'!$O$11:$P$22,2,FALSE)*SUMIF(O:O,O336,U:U)/VLOOKUP(O336,'Paso 3 - Análisis'!P:Q,2,FALSE)</f>
        <v>0</v>
      </c>
      <c r="X336" s="19">
        <f>+IF(O336=O335,V336+X335,V336)</f>
        <v>0</v>
      </c>
      <c r="Y336" s="19">
        <f t="shared" si="48"/>
        <v>0</v>
      </c>
    </row>
    <row r="337" spans="15:25" x14ac:dyDescent="0.25">
      <c r="O337" t="s">
        <v>29</v>
      </c>
      <c r="P337" t="s">
        <v>32</v>
      </c>
      <c r="Q337">
        <v>1</v>
      </c>
      <c r="R337" t="str">
        <f t="shared" si="46"/>
        <v>Diciembre1</v>
      </c>
      <c r="S337" s="19">
        <f t="shared" si="44"/>
        <v>0</v>
      </c>
      <c r="T337" s="19">
        <f t="shared" si="45"/>
        <v>0</v>
      </c>
      <c r="U337" s="19">
        <f t="shared" si="47"/>
        <v>0</v>
      </c>
      <c r="V337" s="19">
        <f>+(1-VLOOKUP(O337,'Paso 3 - Análisis'!$O$11:$P$22,2,FALSE))*SUMIF(O:O,O337,U:U)/VLOOKUP(O337,'Paso 3 - Análisis'!P:Q,2,FALSE)</f>
        <v>0</v>
      </c>
      <c r="W337" s="19">
        <f>+VLOOKUP(O337,'Paso 3 - Análisis'!$O$11:$P$22,2,FALSE)*SUMIF(O:O,O337,U:U)/VLOOKUP(O337,'Paso 3 - Análisis'!P:Q,2,FALSE)</f>
        <v>0</v>
      </c>
      <c r="X337" s="19">
        <f t="shared" si="43"/>
        <v>0</v>
      </c>
      <c r="Y337" s="19">
        <f t="shared" si="48"/>
        <v>0</v>
      </c>
    </row>
    <row r="338" spans="15:25" x14ac:dyDescent="0.25">
      <c r="O338" t="s">
        <v>29</v>
      </c>
      <c r="P338" t="s">
        <v>32</v>
      </c>
      <c r="Q338">
        <v>2</v>
      </c>
      <c r="R338" t="str">
        <f t="shared" si="46"/>
        <v>Diciembre2</v>
      </c>
      <c r="S338" s="19">
        <f t="shared" si="44"/>
        <v>0</v>
      </c>
      <c r="T338" s="19">
        <f t="shared" si="45"/>
        <v>0</v>
      </c>
      <c r="U338" s="19">
        <f t="shared" si="47"/>
        <v>0</v>
      </c>
      <c r="V338" s="19">
        <f>+(1-VLOOKUP(O338,'Paso 3 - Análisis'!$O$11:$P$22,2,FALSE))*SUMIF(O:O,O338,U:U)/VLOOKUP(O338,'Paso 3 - Análisis'!P:Q,2,FALSE)</f>
        <v>0</v>
      </c>
      <c r="W338" s="19">
        <f>+VLOOKUP(O338,'Paso 3 - Análisis'!$O$11:$P$22,2,FALSE)*SUMIF(O:O,O338,U:U)/VLOOKUP(O338,'Paso 3 - Análisis'!P:Q,2,FALSE)</f>
        <v>0</v>
      </c>
      <c r="X338" s="19">
        <f t="shared" si="43"/>
        <v>0</v>
      </c>
      <c r="Y338" s="19">
        <f t="shared" si="48"/>
        <v>0</v>
      </c>
    </row>
    <row r="339" spans="15:25" x14ac:dyDescent="0.25">
      <c r="O339" t="s">
        <v>29</v>
      </c>
      <c r="P339" t="s">
        <v>32</v>
      </c>
      <c r="Q339">
        <v>3</v>
      </c>
      <c r="R339" t="str">
        <f t="shared" si="46"/>
        <v>Diciembre3</v>
      </c>
      <c r="S339" s="19">
        <f t="shared" si="44"/>
        <v>0</v>
      </c>
      <c r="T339" s="19">
        <f t="shared" si="45"/>
        <v>0</v>
      </c>
      <c r="U339" s="19">
        <f t="shared" si="47"/>
        <v>0</v>
      </c>
      <c r="V339" s="19">
        <f>+(1-VLOOKUP(O339,'Paso 3 - Análisis'!$O$11:$P$22,2,FALSE))*SUMIF(O:O,O339,U:U)/VLOOKUP(O339,'Paso 3 - Análisis'!P:Q,2,FALSE)</f>
        <v>0</v>
      </c>
      <c r="W339" s="19">
        <f>+VLOOKUP(O339,'Paso 3 - Análisis'!$O$11:$P$22,2,FALSE)*SUMIF(O:O,O339,U:U)/VLOOKUP(O339,'Paso 3 - Análisis'!P:Q,2,FALSE)</f>
        <v>0</v>
      </c>
      <c r="X339" s="19">
        <f t="shared" si="43"/>
        <v>0</v>
      </c>
      <c r="Y339" s="19">
        <f t="shared" si="48"/>
        <v>0</v>
      </c>
    </row>
    <row r="340" spans="15:25" x14ac:dyDescent="0.25">
      <c r="O340" t="s">
        <v>29</v>
      </c>
      <c r="P340" t="s">
        <v>32</v>
      </c>
      <c r="Q340">
        <v>4</v>
      </c>
      <c r="R340" t="str">
        <f t="shared" si="46"/>
        <v>Diciembre4</v>
      </c>
      <c r="S340" s="19">
        <f t="shared" si="44"/>
        <v>0</v>
      </c>
      <c r="T340" s="19">
        <f t="shared" si="45"/>
        <v>0</v>
      </c>
      <c r="U340" s="19">
        <f t="shared" si="47"/>
        <v>0</v>
      </c>
      <c r="V340" s="19">
        <f>+(1-VLOOKUP(O340,'Paso 3 - Análisis'!$O$11:$P$22,2,FALSE))*SUMIF(O:O,O340,U:U)/VLOOKUP(O340,'Paso 3 - Análisis'!P:Q,2,FALSE)</f>
        <v>0</v>
      </c>
      <c r="W340" s="19">
        <f>+VLOOKUP(O340,'Paso 3 - Análisis'!$O$11:$P$22,2,FALSE)*SUMIF(O:O,O340,U:U)/VLOOKUP(O340,'Paso 3 - Análisis'!P:Q,2,FALSE)</f>
        <v>0</v>
      </c>
      <c r="X340" s="19">
        <f t="shared" si="43"/>
        <v>0</v>
      </c>
      <c r="Y340" s="19">
        <f t="shared" si="48"/>
        <v>0</v>
      </c>
    </row>
    <row r="341" spans="15:25" x14ac:dyDescent="0.25">
      <c r="O341" t="s">
        <v>29</v>
      </c>
      <c r="P341" t="s">
        <v>32</v>
      </c>
      <c r="Q341">
        <v>5</v>
      </c>
      <c r="R341" t="str">
        <f t="shared" si="46"/>
        <v>Diciembre5</v>
      </c>
      <c r="S341" s="19">
        <f t="shared" si="44"/>
        <v>0</v>
      </c>
      <c r="T341" s="19">
        <f t="shared" si="45"/>
        <v>0</v>
      </c>
      <c r="U341" s="19">
        <f t="shared" si="47"/>
        <v>0</v>
      </c>
      <c r="V341" s="19">
        <f>+(1-VLOOKUP(O341,'Paso 3 - Análisis'!$O$11:$P$22,2,FALSE))*SUMIF(O:O,O341,U:U)/VLOOKUP(O341,'Paso 3 - Análisis'!P:Q,2,FALSE)</f>
        <v>0</v>
      </c>
      <c r="W341" s="19">
        <f>+VLOOKUP(O341,'Paso 3 - Análisis'!$O$11:$P$22,2,FALSE)*SUMIF(O:O,O341,U:U)/VLOOKUP(O341,'Paso 3 - Análisis'!P:Q,2,FALSE)</f>
        <v>0</v>
      </c>
      <c r="X341" s="19">
        <f t="shared" si="43"/>
        <v>0</v>
      </c>
      <c r="Y341" s="19">
        <f t="shared" si="48"/>
        <v>0</v>
      </c>
    </row>
    <row r="342" spans="15:25" x14ac:dyDescent="0.25">
      <c r="O342" t="s">
        <v>29</v>
      </c>
      <c r="P342" t="s">
        <v>32</v>
      </c>
      <c r="Q342">
        <v>6</v>
      </c>
      <c r="R342" t="str">
        <f t="shared" si="46"/>
        <v>Diciembre6</v>
      </c>
      <c r="S342" s="19">
        <f t="shared" si="44"/>
        <v>0</v>
      </c>
      <c r="T342" s="19">
        <f t="shared" si="45"/>
        <v>0</v>
      </c>
      <c r="U342" s="19">
        <f t="shared" si="47"/>
        <v>0</v>
      </c>
      <c r="V342" s="19">
        <f>+(1-VLOOKUP(O342,'Paso 3 - Análisis'!$O$11:$P$22,2,FALSE))*SUMIF(O:O,O342,U:U)/VLOOKUP(O342,'Paso 3 - Análisis'!P:Q,2,FALSE)</f>
        <v>0</v>
      </c>
      <c r="W342" s="19">
        <f>+VLOOKUP(O342,'Paso 3 - Análisis'!$O$11:$P$22,2,FALSE)*SUMIF(O:O,O342,U:U)/VLOOKUP(O342,'Paso 3 - Análisis'!P:Q,2,FALSE)</f>
        <v>0</v>
      </c>
      <c r="X342" s="19">
        <f t="shared" si="43"/>
        <v>0</v>
      </c>
      <c r="Y342" s="19">
        <f t="shared" si="48"/>
        <v>0</v>
      </c>
    </row>
    <row r="343" spans="15:25" x14ac:dyDescent="0.25">
      <c r="O343" t="s">
        <v>29</v>
      </c>
      <c r="P343" t="s">
        <v>32</v>
      </c>
      <c r="Q343">
        <v>7</v>
      </c>
      <c r="R343" t="str">
        <f t="shared" si="46"/>
        <v>Diciembre7</v>
      </c>
      <c r="S343" s="19">
        <f t="shared" si="44"/>
        <v>0</v>
      </c>
      <c r="T343" s="19">
        <f t="shared" si="45"/>
        <v>0</v>
      </c>
      <c r="U343" s="19">
        <f t="shared" si="47"/>
        <v>0</v>
      </c>
      <c r="V343" s="19">
        <f>+(1-VLOOKUP(O343,'Paso 3 - Análisis'!$O$11:$P$22,2,FALSE))*SUMIF(O:O,O343,U:U)/VLOOKUP(O343,'Paso 3 - Análisis'!P:Q,2,FALSE)</f>
        <v>0</v>
      </c>
      <c r="W343" s="19">
        <f>+VLOOKUP(O343,'Paso 3 - Análisis'!$O$11:$P$22,2,FALSE)*SUMIF(O:O,O343,U:U)/VLOOKUP(O343,'Paso 3 - Análisis'!P:Q,2,FALSE)</f>
        <v>0</v>
      </c>
      <c r="X343" s="19">
        <f t="shared" si="43"/>
        <v>0</v>
      </c>
      <c r="Y343" s="19">
        <f t="shared" si="48"/>
        <v>0</v>
      </c>
    </row>
    <row r="344" spans="15:25" x14ac:dyDescent="0.25">
      <c r="O344" t="s">
        <v>29</v>
      </c>
      <c r="P344" t="s">
        <v>32</v>
      </c>
      <c r="Q344">
        <v>8</v>
      </c>
      <c r="R344" t="str">
        <f t="shared" si="46"/>
        <v>Diciembre8</v>
      </c>
      <c r="S344" s="19">
        <f t="shared" si="44"/>
        <v>0</v>
      </c>
      <c r="T344" s="19">
        <f t="shared" si="45"/>
        <v>0</v>
      </c>
      <c r="U344" s="19">
        <f t="shared" si="47"/>
        <v>0</v>
      </c>
      <c r="V344" s="19">
        <f>+(1-VLOOKUP(O344,'Paso 3 - Análisis'!$O$11:$P$22,2,FALSE))*SUMIF(O:O,O344,U:U)/VLOOKUP(O344,'Paso 3 - Análisis'!P:Q,2,FALSE)</f>
        <v>0</v>
      </c>
      <c r="W344" s="19">
        <f>+VLOOKUP(O344,'Paso 3 - Análisis'!$O$11:$P$22,2,FALSE)*SUMIF(O:O,O344,U:U)/VLOOKUP(O344,'Paso 3 - Análisis'!P:Q,2,FALSE)</f>
        <v>0</v>
      </c>
      <c r="X344" s="19">
        <f t="shared" si="43"/>
        <v>0</v>
      </c>
      <c r="Y344" s="19">
        <f t="shared" si="48"/>
        <v>0</v>
      </c>
    </row>
    <row r="345" spans="15:25" x14ac:dyDescent="0.25">
      <c r="O345" t="s">
        <v>29</v>
      </c>
      <c r="P345" t="s">
        <v>32</v>
      </c>
      <c r="Q345">
        <v>9</v>
      </c>
      <c r="R345" t="str">
        <f t="shared" si="46"/>
        <v>Diciembre9</v>
      </c>
      <c r="S345" s="19">
        <f t="shared" si="44"/>
        <v>0</v>
      </c>
      <c r="T345" s="19">
        <f t="shared" si="45"/>
        <v>0</v>
      </c>
      <c r="U345" s="19">
        <f t="shared" si="47"/>
        <v>0</v>
      </c>
      <c r="V345" s="19">
        <f>+(1-VLOOKUP(O345,'Paso 3 - Análisis'!$O$11:$P$22,2,FALSE))*SUMIF(O:O,O345,U:U)/VLOOKUP(O345,'Paso 3 - Análisis'!P:Q,2,FALSE)</f>
        <v>0</v>
      </c>
      <c r="W345" s="19">
        <f>+VLOOKUP(O345,'Paso 3 - Análisis'!$O$11:$P$22,2,FALSE)*SUMIF(O:O,O345,U:U)/VLOOKUP(O345,'Paso 3 - Análisis'!P:Q,2,FALSE)</f>
        <v>0</v>
      </c>
      <c r="X345" s="19">
        <f t="shared" si="43"/>
        <v>0</v>
      </c>
      <c r="Y345" s="19">
        <f t="shared" si="48"/>
        <v>0</v>
      </c>
    </row>
    <row r="346" spans="15:25" x14ac:dyDescent="0.25">
      <c r="O346" t="s">
        <v>29</v>
      </c>
      <c r="P346" t="s">
        <v>32</v>
      </c>
      <c r="Q346">
        <v>10</v>
      </c>
      <c r="R346" t="str">
        <f t="shared" si="46"/>
        <v>Diciembre10</v>
      </c>
      <c r="S346" s="19">
        <f t="shared" si="44"/>
        <v>0</v>
      </c>
      <c r="T346" s="19">
        <f t="shared" si="45"/>
        <v>0</v>
      </c>
      <c r="U346" s="19">
        <f t="shared" si="47"/>
        <v>0</v>
      </c>
      <c r="V346" s="19">
        <f>+(1-VLOOKUP(O346,'Paso 3 - Análisis'!$O$11:$P$22,2,FALSE))*SUMIF(O:O,O346,U:U)/VLOOKUP(O346,'Paso 3 - Análisis'!P:Q,2,FALSE)</f>
        <v>0</v>
      </c>
      <c r="W346" s="19">
        <f>+VLOOKUP(O346,'Paso 3 - Análisis'!$O$11:$P$22,2,FALSE)*SUMIF(O:O,O346,U:U)/VLOOKUP(O346,'Paso 3 - Análisis'!P:Q,2,FALSE)</f>
        <v>0</v>
      </c>
      <c r="X346" s="19">
        <f t="shared" si="43"/>
        <v>0</v>
      </c>
      <c r="Y346" s="19">
        <f t="shared" si="48"/>
        <v>0</v>
      </c>
    </row>
    <row r="347" spans="15:25" x14ac:dyDescent="0.25">
      <c r="O347" t="s">
        <v>29</v>
      </c>
      <c r="P347" t="s">
        <v>32</v>
      </c>
      <c r="Q347">
        <v>11</v>
      </c>
      <c r="R347" t="str">
        <f t="shared" si="46"/>
        <v>Diciembre11</v>
      </c>
      <c r="S347" s="19">
        <f t="shared" si="44"/>
        <v>0</v>
      </c>
      <c r="T347" s="19">
        <f t="shared" si="45"/>
        <v>0</v>
      </c>
      <c r="U347" s="19">
        <f t="shared" si="47"/>
        <v>0</v>
      </c>
      <c r="V347" s="19">
        <f>+(1-VLOOKUP(O347,'Paso 3 - Análisis'!$O$11:$P$22,2,FALSE))*SUMIF(O:O,O347,U:U)/VLOOKUP(O347,'Paso 3 - Análisis'!P:Q,2,FALSE)</f>
        <v>0</v>
      </c>
      <c r="W347" s="19">
        <f>+VLOOKUP(O347,'Paso 3 - Análisis'!$O$11:$P$22,2,FALSE)*SUMIF(O:O,O347,U:U)/VLOOKUP(O347,'Paso 3 - Análisis'!P:Q,2,FALSE)</f>
        <v>0</v>
      </c>
      <c r="X347" s="19">
        <f t="shared" si="43"/>
        <v>0</v>
      </c>
      <c r="Y347" s="19">
        <f t="shared" si="48"/>
        <v>0</v>
      </c>
    </row>
    <row r="348" spans="15:25" x14ac:dyDescent="0.25">
      <c r="O348" t="s">
        <v>29</v>
      </c>
      <c r="P348" t="s">
        <v>32</v>
      </c>
      <c r="Q348">
        <v>12</v>
      </c>
      <c r="R348" t="str">
        <f t="shared" si="46"/>
        <v>Diciembre12</v>
      </c>
      <c r="S348" s="19">
        <f t="shared" si="44"/>
        <v>0</v>
      </c>
      <c r="T348" s="19">
        <f t="shared" si="45"/>
        <v>0</v>
      </c>
      <c r="U348" s="19">
        <f t="shared" si="47"/>
        <v>0</v>
      </c>
      <c r="V348" s="19">
        <f>+(1-VLOOKUP(O348,'Paso 3 - Análisis'!$O$11:$P$22,2,FALSE))*SUMIF(O:O,O348,U:U)/VLOOKUP(O348,'Paso 3 - Análisis'!P:Q,2,FALSE)</f>
        <v>0</v>
      </c>
      <c r="W348" s="19">
        <f>+VLOOKUP(O348,'Paso 3 - Análisis'!$O$11:$P$22,2,FALSE)*SUMIF(O:O,O348,U:U)/VLOOKUP(O348,'Paso 3 - Análisis'!P:Q,2,FALSE)</f>
        <v>0</v>
      </c>
      <c r="X348" s="19">
        <f t="shared" si="43"/>
        <v>0</v>
      </c>
      <c r="Y348" s="19">
        <f t="shared" si="48"/>
        <v>0</v>
      </c>
    </row>
    <row r="349" spans="15:25" x14ac:dyDescent="0.25">
      <c r="O349" t="s">
        <v>29</v>
      </c>
      <c r="P349" t="s">
        <v>32</v>
      </c>
      <c r="Q349">
        <v>13</v>
      </c>
      <c r="R349" t="str">
        <f t="shared" si="46"/>
        <v>Diciembre13</v>
      </c>
      <c r="S349" s="19">
        <f t="shared" si="44"/>
        <v>0</v>
      </c>
      <c r="T349" s="19">
        <f t="shared" si="45"/>
        <v>0</v>
      </c>
      <c r="U349" s="19">
        <f t="shared" si="47"/>
        <v>0</v>
      </c>
      <c r="V349" s="19">
        <f>+(1-VLOOKUP(O349,'Paso 3 - Análisis'!$O$11:$P$22,2,FALSE))*SUMIF(O:O,O349,U:U)/VLOOKUP(O349,'Paso 3 - Análisis'!P:Q,2,FALSE)</f>
        <v>0</v>
      </c>
      <c r="W349" s="19">
        <f>+VLOOKUP(O349,'Paso 3 - Análisis'!$O$11:$P$22,2,FALSE)*SUMIF(O:O,O349,U:U)/VLOOKUP(O349,'Paso 3 - Análisis'!P:Q,2,FALSE)</f>
        <v>0</v>
      </c>
      <c r="X349" s="19">
        <f t="shared" si="43"/>
        <v>0</v>
      </c>
      <c r="Y349" s="19">
        <f t="shared" si="48"/>
        <v>0</v>
      </c>
    </row>
    <row r="350" spans="15:25" x14ac:dyDescent="0.25">
      <c r="O350" t="s">
        <v>29</v>
      </c>
      <c r="P350" t="s">
        <v>32</v>
      </c>
      <c r="Q350">
        <v>14</v>
      </c>
      <c r="R350" t="str">
        <f t="shared" si="46"/>
        <v>Diciembre14</v>
      </c>
      <c r="S350" s="19">
        <f t="shared" si="44"/>
        <v>0</v>
      </c>
      <c r="T350" s="19">
        <f t="shared" si="45"/>
        <v>0</v>
      </c>
      <c r="U350" s="19">
        <f t="shared" si="47"/>
        <v>0</v>
      </c>
      <c r="V350" s="19">
        <f>+(1-VLOOKUP(O350,'Paso 3 - Análisis'!$O$11:$P$22,2,FALSE))*SUMIF(O:O,O350,U:U)/VLOOKUP(O350,'Paso 3 - Análisis'!P:Q,2,FALSE)</f>
        <v>0</v>
      </c>
      <c r="W350" s="19">
        <f>+VLOOKUP(O350,'Paso 3 - Análisis'!$O$11:$P$22,2,FALSE)*SUMIF(O:O,O350,U:U)/VLOOKUP(O350,'Paso 3 - Análisis'!P:Q,2,FALSE)</f>
        <v>0</v>
      </c>
      <c r="X350" s="19">
        <f t="shared" si="43"/>
        <v>0</v>
      </c>
      <c r="Y350" s="19">
        <f t="shared" si="48"/>
        <v>0</v>
      </c>
    </row>
    <row r="351" spans="15:25" x14ac:dyDescent="0.25">
      <c r="O351" t="s">
        <v>29</v>
      </c>
      <c r="P351" t="s">
        <v>32</v>
      </c>
      <c r="Q351">
        <v>15</v>
      </c>
      <c r="R351" t="str">
        <f t="shared" si="46"/>
        <v>Diciembre15</v>
      </c>
      <c r="S351" s="19">
        <f t="shared" si="44"/>
        <v>0</v>
      </c>
      <c r="T351" s="19">
        <f t="shared" si="45"/>
        <v>0</v>
      </c>
      <c r="U351" s="19">
        <f t="shared" si="47"/>
        <v>0</v>
      </c>
      <c r="V351" s="19">
        <f>+(1-VLOOKUP(O351,'Paso 3 - Análisis'!$O$11:$P$22,2,FALSE))*SUMIF(O:O,O351,U:U)/VLOOKUP(O351,'Paso 3 - Análisis'!P:Q,2,FALSE)</f>
        <v>0</v>
      </c>
      <c r="W351" s="19">
        <f>+VLOOKUP(O351,'Paso 3 - Análisis'!$O$11:$P$22,2,FALSE)*SUMIF(O:O,O351,U:U)/VLOOKUP(O351,'Paso 3 - Análisis'!P:Q,2,FALSE)</f>
        <v>0</v>
      </c>
      <c r="X351" s="19">
        <f t="shared" si="43"/>
        <v>0</v>
      </c>
      <c r="Y351" s="19">
        <f t="shared" si="48"/>
        <v>0</v>
      </c>
    </row>
    <row r="352" spans="15:25" x14ac:dyDescent="0.25">
      <c r="O352" t="s">
        <v>29</v>
      </c>
      <c r="P352" t="s">
        <v>32</v>
      </c>
      <c r="Q352">
        <v>16</v>
      </c>
      <c r="R352" t="str">
        <f t="shared" si="46"/>
        <v>Diciembre16</v>
      </c>
      <c r="S352" s="19">
        <f t="shared" si="44"/>
        <v>0</v>
      </c>
      <c r="T352" s="19">
        <f t="shared" si="45"/>
        <v>0</v>
      </c>
      <c r="U352" s="19">
        <f t="shared" si="47"/>
        <v>0</v>
      </c>
      <c r="V352" s="19">
        <f>+(1-VLOOKUP(O352,'Paso 3 - Análisis'!$O$11:$P$22,2,FALSE))*SUMIF(O:O,O352,U:U)/VLOOKUP(O352,'Paso 3 - Análisis'!P:Q,2,FALSE)</f>
        <v>0</v>
      </c>
      <c r="W352" s="19">
        <f>+VLOOKUP(O352,'Paso 3 - Análisis'!$O$11:$P$22,2,FALSE)*SUMIF(O:O,O352,U:U)/VLOOKUP(O352,'Paso 3 - Análisis'!P:Q,2,FALSE)</f>
        <v>0</v>
      </c>
      <c r="X352" s="19">
        <f t="shared" si="43"/>
        <v>0</v>
      </c>
      <c r="Y352" s="19">
        <f t="shared" si="48"/>
        <v>0</v>
      </c>
    </row>
    <row r="353" spans="15:25" x14ac:dyDescent="0.25">
      <c r="O353" t="s">
        <v>29</v>
      </c>
      <c r="P353" t="s">
        <v>32</v>
      </c>
      <c r="Q353">
        <v>17</v>
      </c>
      <c r="R353" t="str">
        <f t="shared" si="46"/>
        <v>Diciembre17</v>
      </c>
      <c r="S353" s="19">
        <f t="shared" si="44"/>
        <v>0</v>
      </c>
      <c r="T353" s="19">
        <f t="shared" si="45"/>
        <v>0</v>
      </c>
      <c r="U353" s="19">
        <f t="shared" si="47"/>
        <v>0</v>
      </c>
      <c r="V353" s="19">
        <f>+(1-VLOOKUP(O353,'Paso 3 - Análisis'!$O$11:$P$22,2,FALSE))*SUMIF(O:O,O353,U:U)/VLOOKUP(O353,'Paso 3 - Análisis'!P:Q,2,FALSE)</f>
        <v>0</v>
      </c>
      <c r="W353" s="19">
        <f>+VLOOKUP(O353,'Paso 3 - Análisis'!$O$11:$P$22,2,FALSE)*SUMIF(O:O,O353,U:U)/VLOOKUP(O353,'Paso 3 - Análisis'!P:Q,2,FALSE)</f>
        <v>0</v>
      </c>
      <c r="X353" s="19">
        <f t="shared" si="43"/>
        <v>0</v>
      </c>
      <c r="Y353" s="19">
        <f t="shared" si="48"/>
        <v>0</v>
      </c>
    </row>
    <row r="354" spans="15:25" x14ac:dyDescent="0.25">
      <c r="O354" t="s">
        <v>29</v>
      </c>
      <c r="P354" t="s">
        <v>32</v>
      </c>
      <c r="Q354">
        <v>18</v>
      </c>
      <c r="R354" t="str">
        <f t="shared" si="46"/>
        <v>Diciembre18</v>
      </c>
      <c r="S354" s="19">
        <f t="shared" si="44"/>
        <v>0</v>
      </c>
      <c r="T354" s="19">
        <f t="shared" si="45"/>
        <v>0</v>
      </c>
      <c r="U354" s="19">
        <f t="shared" si="47"/>
        <v>0</v>
      </c>
      <c r="V354" s="19">
        <f>+(1-VLOOKUP(O354,'Paso 3 - Análisis'!$O$11:$P$22,2,FALSE))*SUMIF(O:O,O354,U:U)/VLOOKUP(O354,'Paso 3 - Análisis'!P:Q,2,FALSE)</f>
        <v>0</v>
      </c>
      <c r="W354" s="19">
        <f>+VLOOKUP(O354,'Paso 3 - Análisis'!$O$11:$P$22,2,FALSE)*SUMIF(O:O,O354,U:U)/VLOOKUP(O354,'Paso 3 - Análisis'!P:Q,2,FALSE)</f>
        <v>0</v>
      </c>
      <c r="X354" s="19">
        <f t="shared" si="43"/>
        <v>0</v>
      </c>
      <c r="Y354" s="19">
        <f t="shared" si="48"/>
        <v>0</v>
      </c>
    </row>
    <row r="355" spans="15:25" x14ac:dyDescent="0.25">
      <c r="O355" t="s">
        <v>29</v>
      </c>
      <c r="P355" t="s">
        <v>32</v>
      </c>
      <c r="Q355">
        <v>19</v>
      </c>
      <c r="R355" t="str">
        <f t="shared" si="46"/>
        <v>Diciembre19</v>
      </c>
      <c r="S355" s="19">
        <f t="shared" si="44"/>
        <v>0</v>
      </c>
      <c r="T355" s="19">
        <f t="shared" si="45"/>
        <v>0</v>
      </c>
      <c r="U355" s="19">
        <f t="shared" si="47"/>
        <v>0</v>
      </c>
      <c r="V355" s="19">
        <f>+(1-VLOOKUP(O355,'Paso 3 - Análisis'!$O$11:$P$22,2,FALSE))*SUMIF(O:O,O355,U:U)/VLOOKUP(O355,'Paso 3 - Análisis'!P:Q,2,FALSE)</f>
        <v>0</v>
      </c>
      <c r="W355" s="19">
        <f>+VLOOKUP(O355,'Paso 3 - Análisis'!$O$11:$P$22,2,FALSE)*SUMIF(O:O,O355,U:U)/VLOOKUP(O355,'Paso 3 - Análisis'!P:Q,2,FALSE)</f>
        <v>0</v>
      </c>
      <c r="X355" s="19">
        <f t="shared" ref="X355:X367" si="49">+IF(O355=O354,V355+X354,V355)</f>
        <v>0</v>
      </c>
      <c r="Y355" s="19">
        <f t="shared" si="48"/>
        <v>0</v>
      </c>
    </row>
    <row r="356" spans="15:25" x14ac:dyDescent="0.25">
      <c r="O356" t="s">
        <v>29</v>
      </c>
      <c r="P356" t="s">
        <v>32</v>
      </c>
      <c r="Q356">
        <v>20</v>
      </c>
      <c r="R356" t="str">
        <f t="shared" si="46"/>
        <v>Diciembre20</v>
      </c>
      <c r="S356" s="19">
        <f t="shared" si="44"/>
        <v>0</v>
      </c>
      <c r="T356" s="19">
        <f t="shared" si="45"/>
        <v>0</v>
      </c>
      <c r="U356" s="19">
        <f t="shared" si="47"/>
        <v>0</v>
      </c>
      <c r="V356" s="19">
        <f>+(1-VLOOKUP(O356,'Paso 3 - Análisis'!$O$11:$P$22,2,FALSE))*SUMIF(O:O,O356,U:U)/VLOOKUP(O356,'Paso 3 - Análisis'!P:Q,2,FALSE)</f>
        <v>0</v>
      </c>
      <c r="W356" s="19">
        <f>+VLOOKUP(O356,'Paso 3 - Análisis'!$O$11:$P$22,2,FALSE)*SUMIF(O:O,O356,U:U)/VLOOKUP(O356,'Paso 3 - Análisis'!P:Q,2,FALSE)</f>
        <v>0</v>
      </c>
      <c r="X356" s="19">
        <f t="shared" si="49"/>
        <v>0</v>
      </c>
      <c r="Y356" s="19">
        <f t="shared" si="48"/>
        <v>0</v>
      </c>
    </row>
    <row r="357" spans="15:25" x14ac:dyDescent="0.25">
      <c r="O357" t="s">
        <v>29</v>
      </c>
      <c r="P357" t="s">
        <v>32</v>
      </c>
      <c r="Q357">
        <v>21</v>
      </c>
      <c r="R357" t="str">
        <f t="shared" si="46"/>
        <v>Diciembre21</v>
      </c>
      <c r="S357" s="19">
        <f t="shared" si="44"/>
        <v>0</v>
      </c>
      <c r="T357" s="19">
        <f t="shared" si="45"/>
        <v>0</v>
      </c>
      <c r="U357" s="19">
        <f t="shared" si="47"/>
        <v>0</v>
      </c>
      <c r="V357" s="19">
        <f>+(1-VLOOKUP(O357,'Paso 3 - Análisis'!$O$11:$P$22,2,FALSE))*SUMIF(O:O,O357,U:U)/VLOOKUP(O357,'Paso 3 - Análisis'!P:Q,2,FALSE)</f>
        <v>0</v>
      </c>
      <c r="W357" s="19">
        <f>+VLOOKUP(O357,'Paso 3 - Análisis'!$O$11:$P$22,2,FALSE)*SUMIF(O:O,O357,U:U)/VLOOKUP(O357,'Paso 3 - Análisis'!P:Q,2,FALSE)</f>
        <v>0</v>
      </c>
      <c r="X357" s="19">
        <f t="shared" si="49"/>
        <v>0</v>
      </c>
      <c r="Y357" s="19">
        <f t="shared" si="48"/>
        <v>0</v>
      </c>
    </row>
    <row r="358" spans="15:25" x14ac:dyDescent="0.25">
      <c r="O358" t="s">
        <v>29</v>
      </c>
      <c r="P358" t="s">
        <v>32</v>
      </c>
      <c r="Q358">
        <v>22</v>
      </c>
      <c r="R358" t="str">
        <f t="shared" si="46"/>
        <v>Diciembre22</v>
      </c>
      <c r="S358" s="19">
        <f t="shared" si="44"/>
        <v>0</v>
      </c>
      <c r="T358" s="19">
        <f t="shared" si="45"/>
        <v>0</v>
      </c>
      <c r="U358" s="19">
        <f t="shared" si="47"/>
        <v>0</v>
      </c>
      <c r="V358" s="19">
        <f>+(1-VLOOKUP(O358,'Paso 3 - Análisis'!$O$11:$P$22,2,FALSE))*SUMIF(O:O,O358,U:U)/VLOOKUP(O358,'Paso 3 - Análisis'!P:Q,2,FALSE)</f>
        <v>0</v>
      </c>
      <c r="W358" s="19">
        <f>+VLOOKUP(O358,'Paso 3 - Análisis'!$O$11:$P$22,2,FALSE)*SUMIF(O:O,O358,U:U)/VLOOKUP(O358,'Paso 3 - Análisis'!P:Q,2,FALSE)</f>
        <v>0</v>
      </c>
      <c r="X358" s="19">
        <f t="shared" si="49"/>
        <v>0</v>
      </c>
      <c r="Y358" s="19">
        <f t="shared" si="48"/>
        <v>0</v>
      </c>
    </row>
    <row r="359" spans="15:25" x14ac:dyDescent="0.25">
      <c r="O359" t="s">
        <v>29</v>
      </c>
      <c r="P359" t="s">
        <v>32</v>
      </c>
      <c r="Q359">
        <v>23</v>
      </c>
      <c r="R359" t="str">
        <f t="shared" si="46"/>
        <v>Diciembre23</v>
      </c>
      <c r="S359" s="19">
        <f t="shared" si="44"/>
        <v>0</v>
      </c>
      <c r="T359" s="19">
        <f t="shared" si="45"/>
        <v>0</v>
      </c>
      <c r="U359" s="19">
        <f t="shared" si="47"/>
        <v>0</v>
      </c>
      <c r="V359" s="19">
        <f>+(1-VLOOKUP(O359,'Paso 3 - Análisis'!$O$11:$P$22,2,FALSE))*SUMIF(O:O,O359,U:U)/VLOOKUP(O359,'Paso 3 - Análisis'!P:Q,2,FALSE)</f>
        <v>0</v>
      </c>
      <c r="W359" s="19">
        <f>+VLOOKUP(O359,'Paso 3 - Análisis'!$O$11:$P$22,2,FALSE)*SUMIF(O:O,O359,U:U)/VLOOKUP(O359,'Paso 3 - Análisis'!P:Q,2,FALSE)</f>
        <v>0</v>
      </c>
      <c r="X359" s="19">
        <f t="shared" si="49"/>
        <v>0</v>
      </c>
      <c r="Y359" s="19">
        <f t="shared" si="48"/>
        <v>0</v>
      </c>
    </row>
    <row r="360" spans="15:25" x14ac:dyDescent="0.25">
      <c r="O360" t="s">
        <v>29</v>
      </c>
      <c r="P360" t="s">
        <v>32</v>
      </c>
      <c r="Q360">
        <v>24</v>
      </c>
      <c r="R360" t="str">
        <f t="shared" si="46"/>
        <v>Diciembre24</v>
      </c>
      <c r="S360" s="19">
        <f t="shared" si="44"/>
        <v>0</v>
      </c>
      <c r="T360" s="19">
        <f t="shared" si="45"/>
        <v>0</v>
      </c>
      <c r="U360" s="19">
        <f t="shared" si="47"/>
        <v>0</v>
      </c>
      <c r="V360" s="19">
        <f>+(1-VLOOKUP(O360,'Paso 3 - Análisis'!$O$11:$P$22,2,FALSE))*SUMIF(O:O,O360,U:U)/VLOOKUP(O360,'Paso 3 - Análisis'!P:Q,2,FALSE)</f>
        <v>0</v>
      </c>
      <c r="W360" s="19">
        <f>+VLOOKUP(O360,'Paso 3 - Análisis'!$O$11:$P$22,2,FALSE)*SUMIF(O:O,O360,U:U)/VLOOKUP(O360,'Paso 3 - Análisis'!P:Q,2,FALSE)</f>
        <v>0</v>
      </c>
      <c r="X360" s="19">
        <f t="shared" si="49"/>
        <v>0</v>
      </c>
      <c r="Y360" s="19">
        <f t="shared" si="48"/>
        <v>0</v>
      </c>
    </row>
    <row r="361" spans="15:25" x14ac:dyDescent="0.25">
      <c r="O361" t="s">
        <v>29</v>
      </c>
      <c r="P361" t="s">
        <v>32</v>
      </c>
      <c r="Q361">
        <v>25</v>
      </c>
      <c r="R361" t="str">
        <f t="shared" si="46"/>
        <v>Diciembre25</v>
      </c>
      <c r="S361" s="19">
        <f t="shared" si="44"/>
        <v>0</v>
      </c>
      <c r="T361" s="19">
        <f t="shared" si="45"/>
        <v>0</v>
      </c>
      <c r="U361" s="19">
        <f t="shared" si="47"/>
        <v>0</v>
      </c>
      <c r="V361" s="19">
        <f>+(1-VLOOKUP(O361,'Paso 3 - Análisis'!$O$11:$P$22,2,FALSE))*SUMIF(O:O,O361,U:U)/VLOOKUP(O361,'Paso 3 - Análisis'!P:Q,2,FALSE)</f>
        <v>0</v>
      </c>
      <c r="W361" s="19">
        <f>+VLOOKUP(O361,'Paso 3 - Análisis'!$O$11:$P$22,2,FALSE)*SUMIF(O:O,O361,U:U)/VLOOKUP(O361,'Paso 3 - Análisis'!P:Q,2,FALSE)</f>
        <v>0</v>
      </c>
      <c r="X361" s="19">
        <f t="shared" si="49"/>
        <v>0</v>
      </c>
      <c r="Y361" s="19">
        <f t="shared" si="48"/>
        <v>0</v>
      </c>
    </row>
    <row r="362" spans="15:25" x14ac:dyDescent="0.25">
      <c r="O362" t="s">
        <v>29</v>
      </c>
      <c r="P362" t="s">
        <v>32</v>
      </c>
      <c r="Q362">
        <v>26</v>
      </c>
      <c r="R362" t="str">
        <f t="shared" si="46"/>
        <v>Diciembre26</v>
      </c>
      <c r="S362" s="19">
        <f t="shared" si="44"/>
        <v>0</v>
      </c>
      <c r="T362" s="19">
        <f t="shared" si="45"/>
        <v>0</v>
      </c>
      <c r="U362" s="19">
        <f t="shared" si="47"/>
        <v>0</v>
      </c>
      <c r="V362" s="19">
        <f>+(1-VLOOKUP(O362,'Paso 3 - Análisis'!$O$11:$P$22,2,FALSE))*SUMIF(O:O,O362,U:U)/VLOOKUP(O362,'Paso 3 - Análisis'!P:Q,2,FALSE)</f>
        <v>0</v>
      </c>
      <c r="W362" s="19">
        <f>+VLOOKUP(O362,'Paso 3 - Análisis'!$O$11:$P$22,2,FALSE)*SUMIF(O:O,O362,U:U)/VLOOKUP(O362,'Paso 3 - Análisis'!P:Q,2,FALSE)</f>
        <v>0</v>
      </c>
      <c r="X362" s="19">
        <f t="shared" si="49"/>
        <v>0</v>
      </c>
      <c r="Y362" s="19">
        <f t="shared" si="48"/>
        <v>0</v>
      </c>
    </row>
    <row r="363" spans="15:25" x14ac:dyDescent="0.25">
      <c r="O363" t="s">
        <v>29</v>
      </c>
      <c r="P363" t="s">
        <v>32</v>
      </c>
      <c r="Q363">
        <v>27</v>
      </c>
      <c r="R363" t="str">
        <f t="shared" si="46"/>
        <v>Diciembre27</v>
      </c>
      <c r="S363" s="19">
        <f t="shared" si="44"/>
        <v>0</v>
      </c>
      <c r="T363" s="19">
        <f t="shared" si="45"/>
        <v>0</v>
      </c>
      <c r="U363" s="19">
        <f t="shared" si="47"/>
        <v>0</v>
      </c>
      <c r="V363" s="19">
        <f>+(1-VLOOKUP(O363,'Paso 3 - Análisis'!$O$11:$P$22,2,FALSE))*SUMIF(O:O,O363,U:U)/VLOOKUP(O363,'Paso 3 - Análisis'!P:Q,2,FALSE)</f>
        <v>0</v>
      </c>
      <c r="W363" s="19">
        <f>+VLOOKUP(O363,'Paso 3 - Análisis'!$O$11:$P$22,2,FALSE)*SUMIF(O:O,O363,U:U)/VLOOKUP(O363,'Paso 3 - Análisis'!P:Q,2,FALSE)</f>
        <v>0</v>
      </c>
      <c r="X363" s="19">
        <f t="shared" si="49"/>
        <v>0</v>
      </c>
      <c r="Y363" s="19">
        <f t="shared" si="48"/>
        <v>0</v>
      </c>
    </row>
    <row r="364" spans="15:25" x14ac:dyDescent="0.25">
      <c r="O364" t="s">
        <v>29</v>
      </c>
      <c r="P364" t="s">
        <v>32</v>
      </c>
      <c r="Q364">
        <v>28</v>
      </c>
      <c r="R364" t="str">
        <f t="shared" si="46"/>
        <v>Diciembre28</v>
      </c>
      <c r="S364" s="19">
        <f t="shared" si="44"/>
        <v>0</v>
      </c>
      <c r="T364" s="19">
        <f t="shared" si="45"/>
        <v>0</v>
      </c>
      <c r="U364" s="19">
        <f t="shared" si="47"/>
        <v>0</v>
      </c>
      <c r="V364" s="19">
        <f>+(1-VLOOKUP(O364,'Paso 3 - Análisis'!$O$11:$P$22,2,FALSE))*SUMIF(O:O,O364,U:U)/VLOOKUP(O364,'Paso 3 - Análisis'!P:Q,2,FALSE)</f>
        <v>0</v>
      </c>
      <c r="W364" s="19">
        <f>+VLOOKUP(O364,'Paso 3 - Análisis'!$O$11:$P$22,2,FALSE)*SUMIF(O:O,O364,U:U)/VLOOKUP(O364,'Paso 3 - Análisis'!P:Q,2,FALSE)</f>
        <v>0</v>
      </c>
      <c r="X364" s="19">
        <f t="shared" si="49"/>
        <v>0</v>
      </c>
      <c r="Y364" s="19">
        <f t="shared" si="48"/>
        <v>0</v>
      </c>
    </row>
    <row r="365" spans="15:25" x14ac:dyDescent="0.25">
      <c r="O365" t="s">
        <v>29</v>
      </c>
      <c r="P365" t="s">
        <v>32</v>
      </c>
      <c r="Q365">
        <v>29</v>
      </c>
      <c r="R365" t="str">
        <f t="shared" si="46"/>
        <v>Diciembre29</v>
      </c>
      <c r="S365" s="19">
        <f t="shared" si="44"/>
        <v>0</v>
      </c>
      <c r="T365" s="19">
        <f t="shared" si="45"/>
        <v>0</v>
      </c>
      <c r="U365" s="19">
        <f t="shared" si="47"/>
        <v>0</v>
      </c>
      <c r="V365" s="19">
        <f>+(1-VLOOKUP(O365,'Paso 3 - Análisis'!$O$11:$P$22,2,FALSE))*SUMIF(O:O,O365,U:U)/VLOOKUP(O365,'Paso 3 - Análisis'!P:Q,2,FALSE)</f>
        <v>0</v>
      </c>
      <c r="W365" s="19">
        <f>+VLOOKUP(O365,'Paso 3 - Análisis'!$O$11:$P$22,2,FALSE)*SUMIF(O:O,O365,U:U)/VLOOKUP(O365,'Paso 3 - Análisis'!P:Q,2,FALSE)</f>
        <v>0</v>
      </c>
      <c r="X365" s="19">
        <f t="shared" si="49"/>
        <v>0</v>
      </c>
      <c r="Y365" s="19">
        <f t="shared" si="48"/>
        <v>0</v>
      </c>
    </row>
    <row r="366" spans="15:25" x14ac:dyDescent="0.25">
      <c r="O366" t="s">
        <v>29</v>
      </c>
      <c r="P366" t="s">
        <v>32</v>
      </c>
      <c r="Q366">
        <v>30</v>
      </c>
      <c r="R366" t="str">
        <f t="shared" si="46"/>
        <v>Diciembre30</v>
      </c>
      <c r="S366" s="19">
        <f t="shared" si="44"/>
        <v>0</v>
      </c>
      <c r="T366" s="19">
        <f t="shared" si="45"/>
        <v>0</v>
      </c>
      <c r="U366" s="19">
        <f t="shared" si="47"/>
        <v>0</v>
      </c>
      <c r="V366" s="19">
        <f>+(1-VLOOKUP(O366,'Paso 3 - Análisis'!$O$11:$P$22,2,FALSE))*SUMIF(O:O,O366,U:U)/VLOOKUP(O366,'Paso 3 - Análisis'!P:Q,2,FALSE)</f>
        <v>0</v>
      </c>
      <c r="W366" s="19">
        <f>+VLOOKUP(O366,'Paso 3 - Análisis'!$O$11:$P$22,2,FALSE)*SUMIF(O:O,O366,U:U)/VLOOKUP(O366,'Paso 3 - Análisis'!P:Q,2,FALSE)</f>
        <v>0</v>
      </c>
      <c r="X366" s="19">
        <f t="shared" si="49"/>
        <v>0</v>
      </c>
      <c r="Y366" s="19">
        <f t="shared" si="48"/>
        <v>0</v>
      </c>
    </row>
    <row r="367" spans="15:25" x14ac:dyDescent="0.25">
      <c r="O367" t="s">
        <v>29</v>
      </c>
      <c r="P367" t="s">
        <v>32</v>
      </c>
      <c r="Q367">
        <v>31</v>
      </c>
      <c r="R367" t="str">
        <f t="shared" si="46"/>
        <v>Diciembre31</v>
      </c>
      <c r="S367" s="19">
        <f t="shared" si="44"/>
        <v>0</v>
      </c>
      <c r="T367" s="19">
        <f t="shared" si="45"/>
        <v>0</v>
      </c>
      <c r="U367" s="19">
        <f t="shared" si="47"/>
        <v>0</v>
      </c>
      <c r="V367" s="19">
        <f>+(1-VLOOKUP(O367,'Paso 3 - Análisis'!$O$11:$P$22,2,FALSE))*SUMIF(O:O,O367,U:U)/VLOOKUP(O367,'Paso 3 - Análisis'!P:Q,2,FALSE)</f>
        <v>0</v>
      </c>
      <c r="W367" s="19">
        <f>+VLOOKUP(O367,'Paso 3 - Análisis'!$O$11:$P$22,2,FALSE)*SUMIF(O:O,O367,U:U)/VLOOKUP(O367,'Paso 3 - Análisis'!P:Q,2,FALSE)</f>
        <v>0</v>
      </c>
      <c r="X367" s="19">
        <f t="shared" si="49"/>
        <v>0</v>
      </c>
      <c r="Y367" s="19">
        <f t="shared" si="48"/>
        <v>0</v>
      </c>
    </row>
  </sheetData>
  <phoneticPr fontId="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E04C3-111C-4D7B-93A1-A15CA5183F37}">
  <dimension ref="A1:H681"/>
  <sheetViews>
    <sheetView topLeftCell="A660" workbookViewId="0">
      <selection activeCell="A161" sqref="A161:H681"/>
    </sheetView>
  </sheetViews>
  <sheetFormatPr baseColWidth="10" defaultColWidth="10.7109375" defaultRowHeight="15" x14ac:dyDescent="0.25"/>
  <cols>
    <col min="9" max="9" width="14.140625" bestFit="1" customWidth="1"/>
    <col min="10" max="10" width="15.140625" bestFit="1" customWidth="1"/>
    <col min="11" max="11" width="17.85546875" bestFit="1" customWidth="1"/>
    <col min="12" max="12" width="15" bestFit="1" customWidth="1"/>
    <col min="13" max="13" width="15.85546875" bestFit="1" customWidth="1"/>
    <col min="14" max="14" width="15.42578125" bestFit="1" customWidth="1"/>
    <col min="15" max="15" width="15" bestFit="1" customWidth="1"/>
  </cols>
  <sheetData>
    <row r="1" spans="1:8" x14ac:dyDescent="0.25">
      <c r="A1" t="s">
        <v>100</v>
      </c>
      <c r="B1" t="s">
        <v>63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</row>
    <row r="2" spans="1:8" x14ac:dyDescent="0.25">
      <c r="A2" t="str">
        <f>+WEEKNUM(MAX(B2:H2),2)&amp;YEAR(MAX(B2:H2))</f>
        <v>12023</v>
      </c>
      <c r="B2" s="31">
        <v>44921</v>
      </c>
      <c r="C2" s="31">
        <v>44922</v>
      </c>
      <c r="D2" s="31">
        <v>44923</v>
      </c>
      <c r="E2" s="31">
        <v>44924</v>
      </c>
      <c r="F2" s="31">
        <v>44925</v>
      </c>
      <c r="G2" s="31">
        <v>44926</v>
      </c>
      <c r="H2" s="31">
        <v>44927</v>
      </c>
    </row>
    <row r="3" spans="1:8" x14ac:dyDescent="0.25">
      <c r="A3" t="str">
        <f t="shared" ref="A3:A66" si="0">+WEEKNUM(MAX(B3:H3),2)&amp;YEAR(MAX(B3:H3))</f>
        <v>22023</v>
      </c>
      <c r="B3" s="31">
        <f>+B2+7</f>
        <v>44928</v>
      </c>
      <c r="C3" s="31">
        <f t="shared" ref="C3:H18" si="1">+C2+7</f>
        <v>44929</v>
      </c>
      <c r="D3" s="31">
        <f t="shared" si="1"/>
        <v>44930</v>
      </c>
      <c r="E3" s="31">
        <f t="shared" si="1"/>
        <v>44931</v>
      </c>
      <c r="F3" s="31">
        <f t="shared" si="1"/>
        <v>44932</v>
      </c>
      <c r="G3" s="31">
        <f t="shared" si="1"/>
        <v>44933</v>
      </c>
      <c r="H3" s="31">
        <f t="shared" si="1"/>
        <v>44934</v>
      </c>
    </row>
    <row r="4" spans="1:8" x14ac:dyDescent="0.25">
      <c r="A4" t="str">
        <f t="shared" si="0"/>
        <v>32023</v>
      </c>
      <c r="B4" s="31">
        <f t="shared" ref="B4:H32" si="2">+B3+7</f>
        <v>44935</v>
      </c>
      <c r="C4" s="31">
        <f t="shared" si="1"/>
        <v>44936</v>
      </c>
      <c r="D4" s="31">
        <f t="shared" si="1"/>
        <v>44937</v>
      </c>
      <c r="E4" s="31">
        <f t="shared" si="1"/>
        <v>44938</v>
      </c>
      <c r="F4" s="31">
        <f t="shared" si="1"/>
        <v>44939</v>
      </c>
      <c r="G4" s="31">
        <f t="shared" si="1"/>
        <v>44940</v>
      </c>
      <c r="H4" s="31">
        <f t="shared" si="1"/>
        <v>44941</v>
      </c>
    </row>
    <row r="5" spans="1:8" x14ac:dyDescent="0.25">
      <c r="A5" t="str">
        <f t="shared" si="0"/>
        <v>42023</v>
      </c>
      <c r="B5" s="31">
        <f t="shared" si="2"/>
        <v>44942</v>
      </c>
      <c r="C5" s="31">
        <f t="shared" si="1"/>
        <v>44943</v>
      </c>
      <c r="D5" s="31">
        <f t="shared" si="1"/>
        <v>44944</v>
      </c>
      <c r="E5" s="31">
        <f t="shared" si="1"/>
        <v>44945</v>
      </c>
      <c r="F5" s="31">
        <f t="shared" si="1"/>
        <v>44946</v>
      </c>
      <c r="G5" s="31">
        <f t="shared" si="1"/>
        <v>44947</v>
      </c>
      <c r="H5" s="31">
        <f t="shared" si="1"/>
        <v>44948</v>
      </c>
    </row>
    <row r="6" spans="1:8" x14ac:dyDescent="0.25">
      <c r="A6" t="str">
        <f t="shared" si="0"/>
        <v>52023</v>
      </c>
      <c r="B6" s="31">
        <f t="shared" si="2"/>
        <v>44949</v>
      </c>
      <c r="C6" s="31">
        <f t="shared" si="1"/>
        <v>44950</v>
      </c>
      <c r="D6" s="31">
        <f t="shared" si="1"/>
        <v>44951</v>
      </c>
      <c r="E6" s="31">
        <f t="shared" si="1"/>
        <v>44952</v>
      </c>
      <c r="F6" s="31">
        <f t="shared" si="1"/>
        <v>44953</v>
      </c>
      <c r="G6" s="31">
        <f t="shared" si="1"/>
        <v>44954</v>
      </c>
      <c r="H6" s="31">
        <f t="shared" si="1"/>
        <v>44955</v>
      </c>
    </row>
    <row r="7" spans="1:8" x14ac:dyDescent="0.25">
      <c r="A7" t="str">
        <f t="shared" si="0"/>
        <v>62023</v>
      </c>
      <c r="B7" s="31">
        <f t="shared" si="2"/>
        <v>44956</v>
      </c>
      <c r="C7" s="31">
        <f t="shared" si="1"/>
        <v>44957</v>
      </c>
      <c r="D7" s="31">
        <f t="shared" si="1"/>
        <v>44958</v>
      </c>
      <c r="E7" s="31">
        <f t="shared" si="1"/>
        <v>44959</v>
      </c>
      <c r="F7" s="31">
        <f t="shared" si="1"/>
        <v>44960</v>
      </c>
      <c r="G7" s="31">
        <f t="shared" si="1"/>
        <v>44961</v>
      </c>
      <c r="H7" s="31">
        <f t="shared" si="1"/>
        <v>44962</v>
      </c>
    </row>
    <row r="8" spans="1:8" x14ac:dyDescent="0.25">
      <c r="A8" t="str">
        <f t="shared" si="0"/>
        <v>72023</v>
      </c>
      <c r="B8" s="31">
        <f t="shared" si="2"/>
        <v>44963</v>
      </c>
      <c r="C8" s="31">
        <f t="shared" si="1"/>
        <v>44964</v>
      </c>
      <c r="D8" s="31">
        <f t="shared" si="1"/>
        <v>44965</v>
      </c>
      <c r="E8" s="31">
        <f t="shared" si="1"/>
        <v>44966</v>
      </c>
      <c r="F8" s="31">
        <f t="shared" si="1"/>
        <v>44967</v>
      </c>
      <c r="G8" s="31">
        <f t="shared" si="1"/>
        <v>44968</v>
      </c>
      <c r="H8" s="31">
        <f t="shared" si="1"/>
        <v>44969</v>
      </c>
    </row>
    <row r="9" spans="1:8" x14ac:dyDescent="0.25">
      <c r="A9" t="str">
        <f t="shared" si="0"/>
        <v>82023</v>
      </c>
      <c r="B9" s="31">
        <f t="shared" si="2"/>
        <v>44970</v>
      </c>
      <c r="C9" s="31">
        <f t="shared" si="1"/>
        <v>44971</v>
      </c>
      <c r="D9" s="31">
        <f t="shared" si="1"/>
        <v>44972</v>
      </c>
      <c r="E9" s="31">
        <f t="shared" si="1"/>
        <v>44973</v>
      </c>
      <c r="F9" s="31">
        <f t="shared" si="1"/>
        <v>44974</v>
      </c>
      <c r="G9" s="31">
        <f t="shared" si="1"/>
        <v>44975</v>
      </c>
      <c r="H9" s="31">
        <f t="shared" si="1"/>
        <v>44976</v>
      </c>
    </row>
    <row r="10" spans="1:8" x14ac:dyDescent="0.25">
      <c r="A10" t="str">
        <f t="shared" si="0"/>
        <v>92023</v>
      </c>
      <c r="B10" s="31">
        <f t="shared" si="2"/>
        <v>44977</v>
      </c>
      <c r="C10" s="31">
        <f t="shared" si="1"/>
        <v>44978</v>
      </c>
      <c r="D10" s="31">
        <f t="shared" si="1"/>
        <v>44979</v>
      </c>
      <c r="E10" s="31">
        <f t="shared" si="1"/>
        <v>44980</v>
      </c>
      <c r="F10" s="31">
        <f t="shared" si="1"/>
        <v>44981</v>
      </c>
      <c r="G10" s="31">
        <f t="shared" si="1"/>
        <v>44982</v>
      </c>
      <c r="H10" s="31">
        <f t="shared" si="1"/>
        <v>44983</v>
      </c>
    </row>
    <row r="11" spans="1:8" x14ac:dyDescent="0.25">
      <c r="A11" t="str">
        <f t="shared" si="0"/>
        <v>102023</v>
      </c>
      <c r="B11" s="31">
        <f t="shared" si="2"/>
        <v>44984</v>
      </c>
      <c r="C11" s="31">
        <f t="shared" si="1"/>
        <v>44985</v>
      </c>
      <c r="D11" s="31">
        <f t="shared" si="1"/>
        <v>44986</v>
      </c>
      <c r="E11" s="31">
        <f t="shared" si="1"/>
        <v>44987</v>
      </c>
      <c r="F11" s="31">
        <f t="shared" si="1"/>
        <v>44988</v>
      </c>
      <c r="G11" s="31">
        <f t="shared" si="1"/>
        <v>44989</v>
      </c>
      <c r="H11" s="31">
        <f t="shared" si="1"/>
        <v>44990</v>
      </c>
    </row>
    <row r="12" spans="1:8" x14ac:dyDescent="0.25">
      <c r="A12" t="str">
        <f t="shared" si="0"/>
        <v>112023</v>
      </c>
      <c r="B12" s="31">
        <f t="shared" si="2"/>
        <v>44991</v>
      </c>
      <c r="C12" s="31">
        <f t="shared" si="1"/>
        <v>44992</v>
      </c>
      <c r="D12" s="31">
        <f t="shared" si="1"/>
        <v>44993</v>
      </c>
      <c r="E12" s="31">
        <f t="shared" si="1"/>
        <v>44994</v>
      </c>
      <c r="F12" s="31">
        <f t="shared" si="1"/>
        <v>44995</v>
      </c>
      <c r="G12" s="31">
        <f t="shared" si="1"/>
        <v>44996</v>
      </c>
      <c r="H12" s="31">
        <f t="shared" si="1"/>
        <v>44997</v>
      </c>
    </row>
    <row r="13" spans="1:8" x14ac:dyDescent="0.25">
      <c r="A13" t="str">
        <f t="shared" si="0"/>
        <v>122023</v>
      </c>
      <c r="B13" s="31">
        <f t="shared" si="2"/>
        <v>44998</v>
      </c>
      <c r="C13" s="31">
        <f t="shared" si="1"/>
        <v>44999</v>
      </c>
      <c r="D13" s="31">
        <f t="shared" si="1"/>
        <v>45000</v>
      </c>
      <c r="E13" s="31">
        <f t="shared" si="1"/>
        <v>45001</v>
      </c>
      <c r="F13" s="31">
        <f t="shared" si="1"/>
        <v>45002</v>
      </c>
      <c r="G13" s="31">
        <f t="shared" si="1"/>
        <v>45003</v>
      </c>
      <c r="H13" s="31">
        <f t="shared" si="1"/>
        <v>45004</v>
      </c>
    </row>
    <row r="14" spans="1:8" x14ac:dyDescent="0.25">
      <c r="A14" t="str">
        <f t="shared" si="0"/>
        <v>132023</v>
      </c>
      <c r="B14" s="31">
        <f t="shared" si="2"/>
        <v>45005</v>
      </c>
      <c r="C14" s="31">
        <f t="shared" si="1"/>
        <v>45006</v>
      </c>
      <c r="D14" s="31">
        <f t="shared" si="1"/>
        <v>45007</v>
      </c>
      <c r="E14" s="31">
        <f t="shared" si="1"/>
        <v>45008</v>
      </c>
      <c r="F14" s="31">
        <f t="shared" si="1"/>
        <v>45009</v>
      </c>
      <c r="G14" s="31">
        <f t="shared" si="1"/>
        <v>45010</v>
      </c>
      <c r="H14" s="31">
        <f t="shared" si="1"/>
        <v>45011</v>
      </c>
    </row>
    <row r="15" spans="1:8" x14ac:dyDescent="0.25">
      <c r="A15" t="str">
        <f t="shared" si="0"/>
        <v>142023</v>
      </c>
      <c r="B15" s="31">
        <f t="shared" si="2"/>
        <v>45012</v>
      </c>
      <c r="C15" s="31">
        <f t="shared" si="1"/>
        <v>45013</v>
      </c>
      <c r="D15" s="31">
        <f t="shared" si="1"/>
        <v>45014</v>
      </c>
      <c r="E15" s="31">
        <f t="shared" si="1"/>
        <v>45015</v>
      </c>
      <c r="F15" s="31">
        <f t="shared" si="1"/>
        <v>45016</v>
      </c>
      <c r="G15" s="31">
        <f t="shared" si="1"/>
        <v>45017</v>
      </c>
      <c r="H15" s="31">
        <f t="shared" si="1"/>
        <v>45018</v>
      </c>
    </row>
    <row r="16" spans="1:8" x14ac:dyDescent="0.25">
      <c r="A16" t="str">
        <f t="shared" si="0"/>
        <v>152023</v>
      </c>
      <c r="B16" s="31">
        <f t="shared" si="2"/>
        <v>45019</v>
      </c>
      <c r="C16" s="31">
        <f t="shared" si="1"/>
        <v>45020</v>
      </c>
      <c r="D16" s="31">
        <f t="shared" si="1"/>
        <v>45021</v>
      </c>
      <c r="E16" s="31">
        <f t="shared" si="1"/>
        <v>45022</v>
      </c>
      <c r="F16" s="31">
        <f t="shared" si="1"/>
        <v>45023</v>
      </c>
      <c r="G16" s="31">
        <f t="shared" si="1"/>
        <v>45024</v>
      </c>
      <c r="H16" s="31">
        <f t="shared" si="1"/>
        <v>45025</v>
      </c>
    </row>
    <row r="17" spans="1:8" x14ac:dyDescent="0.25">
      <c r="A17" t="str">
        <f t="shared" si="0"/>
        <v>162023</v>
      </c>
      <c r="B17" s="31">
        <f t="shared" si="2"/>
        <v>45026</v>
      </c>
      <c r="C17" s="31">
        <f t="shared" si="1"/>
        <v>45027</v>
      </c>
      <c r="D17" s="31">
        <f t="shared" si="1"/>
        <v>45028</v>
      </c>
      <c r="E17" s="31">
        <f t="shared" si="1"/>
        <v>45029</v>
      </c>
      <c r="F17" s="31">
        <f t="shared" si="1"/>
        <v>45030</v>
      </c>
      <c r="G17" s="31">
        <f t="shared" si="1"/>
        <v>45031</v>
      </c>
      <c r="H17" s="31">
        <f t="shared" si="1"/>
        <v>45032</v>
      </c>
    </row>
    <row r="18" spans="1:8" x14ac:dyDescent="0.25">
      <c r="A18" t="str">
        <f t="shared" si="0"/>
        <v>172023</v>
      </c>
      <c r="B18" s="31">
        <f t="shared" si="2"/>
        <v>45033</v>
      </c>
      <c r="C18" s="31">
        <f t="shared" si="1"/>
        <v>45034</v>
      </c>
      <c r="D18" s="31">
        <f t="shared" si="1"/>
        <v>45035</v>
      </c>
      <c r="E18" s="31">
        <f t="shared" si="1"/>
        <v>45036</v>
      </c>
      <c r="F18" s="31">
        <f t="shared" si="1"/>
        <v>45037</v>
      </c>
      <c r="G18" s="31">
        <f t="shared" si="1"/>
        <v>45038</v>
      </c>
      <c r="H18" s="31">
        <f t="shared" si="1"/>
        <v>45039</v>
      </c>
    </row>
    <row r="19" spans="1:8" x14ac:dyDescent="0.25">
      <c r="A19" t="str">
        <f t="shared" si="0"/>
        <v>182023</v>
      </c>
      <c r="B19" s="31">
        <f t="shared" si="2"/>
        <v>45040</v>
      </c>
      <c r="C19" s="31">
        <f t="shared" si="2"/>
        <v>45041</v>
      </c>
      <c r="D19" s="31">
        <f t="shared" si="2"/>
        <v>45042</v>
      </c>
      <c r="E19" s="31">
        <f t="shared" si="2"/>
        <v>45043</v>
      </c>
      <c r="F19" s="31">
        <f t="shared" si="2"/>
        <v>45044</v>
      </c>
      <c r="G19" s="31">
        <f t="shared" si="2"/>
        <v>45045</v>
      </c>
      <c r="H19" s="31">
        <f t="shared" si="2"/>
        <v>45046</v>
      </c>
    </row>
    <row r="20" spans="1:8" x14ac:dyDescent="0.25">
      <c r="A20" t="str">
        <f t="shared" si="0"/>
        <v>192023</v>
      </c>
      <c r="B20" s="31">
        <f t="shared" si="2"/>
        <v>45047</v>
      </c>
      <c r="C20" s="31">
        <f t="shared" si="2"/>
        <v>45048</v>
      </c>
      <c r="D20" s="31">
        <f t="shared" si="2"/>
        <v>45049</v>
      </c>
      <c r="E20" s="31">
        <f t="shared" si="2"/>
        <v>45050</v>
      </c>
      <c r="F20" s="31">
        <f t="shared" si="2"/>
        <v>45051</v>
      </c>
      <c r="G20" s="31">
        <f t="shared" si="2"/>
        <v>45052</v>
      </c>
      <c r="H20" s="31">
        <f t="shared" si="2"/>
        <v>45053</v>
      </c>
    </row>
    <row r="21" spans="1:8" x14ac:dyDescent="0.25">
      <c r="A21" t="str">
        <f t="shared" si="0"/>
        <v>202023</v>
      </c>
      <c r="B21" s="31">
        <f t="shared" si="2"/>
        <v>45054</v>
      </c>
      <c r="C21" s="31">
        <f t="shared" si="2"/>
        <v>45055</v>
      </c>
      <c r="D21" s="31">
        <f t="shared" si="2"/>
        <v>45056</v>
      </c>
      <c r="E21" s="31">
        <f t="shared" si="2"/>
        <v>45057</v>
      </c>
      <c r="F21" s="31">
        <f t="shared" si="2"/>
        <v>45058</v>
      </c>
      <c r="G21" s="31">
        <f t="shared" si="2"/>
        <v>45059</v>
      </c>
      <c r="H21" s="31">
        <f t="shared" si="2"/>
        <v>45060</v>
      </c>
    </row>
    <row r="22" spans="1:8" x14ac:dyDescent="0.25">
      <c r="A22" t="str">
        <f t="shared" si="0"/>
        <v>212023</v>
      </c>
      <c r="B22" s="31">
        <f t="shared" si="2"/>
        <v>45061</v>
      </c>
      <c r="C22" s="31">
        <f t="shared" si="2"/>
        <v>45062</v>
      </c>
      <c r="D22" s="31">
        <f t="shared" si="2"/>
        <v>45063</v>
      </c>
      <c r="E22" s="31">
        <f t="shared" si="2"/>
        <v>45064</v>
      </c>
      <c r="F22" s="31">
        <f t="shared" si="2"/>
        <v>45065</v>
      </c>
      <c r="G22" s="31">
        <f t="shared" si="2"/>
        <v>45066</v>
      </c>
      <c r="H22" s="31">
        <f t="shared" si="2"/>
        <v>45067</v>
      </c>
    </row>
    <row r="23" spans="1:8" x14ac:dyDescent="0.25">
      <c r="A23" t="str">
        <f t="shared" si="0"/>
        <v>222023</v>
      </c>
      <c r="B23" s="31">
        <f t="shared" si="2"/>
        <v>45068</v>
      </c>
      <c r="C23" s="31">
        <f t="shared" si="2"/>
        <v>45069</v>
      </c>
      <c r="D23" s="31">
        <f t="shared" si="2"/>
        <v>45070</v>
      </c>
      <c r="E23" s="31">
        <f t="shared" si="2"/>
        <v>45071</v>
      </c>
      <c r="F23" s="31">
        <f t="shared" si="2"/>
        <v>45072</v>
      </c>
      <c r="G23" s="31">
        <f t="shared" si="2"/>
        <v>45073</v>
      </c>
      <c r="H23" s="31">
        <f t="shared" si="2"/>
        <v>45074</v>
      </c>
    </row>
    <row r="24" spans="1:8" x14ac:dyDescent="0.25">
      <c r="A24" t="str">
        <f t="shared" si="0"/>
        <v>232023</v>
      </c>
      <c r="B24" s="31">
        <f t="shared" si="2"/>
        <v>45075</v>
      </c>
      <c r="C24" s="31">
        <f t="shared" si="2"/>
        <v>45076</v>
      </c>
      <c r="D24" s="31">
        <f t="shared" si="2"/>
        <v>45077</v>
      </c>
      <c r="E24" s="31">
        <f t="shared" si="2"/>
        <v>45078</v>
      </c>
      <c r="F24" s="31">
        <f t="shared" si="2"/>
        <v>45079</v>
      </c>
      <c r="G24" s="31">
        <f t="shared" si="2"/>
        <v>45080</v>
      </c>
      <c r="H24" s="31">
        <f t="shared" si="2"/>
        <v>45081</v>
      </c>
    </row>
    <row r="25" spans="1:8" x14ac:dyDescent="0.25">
      <c r="A25" t="str">
        <f t="shared" si="0"/>
        <v>242023</v>
      </c>
      <c r="B25" s="31">
        <f t="shared" si="2"/>
        <v>45082</v>
      </c>
      <c r="C25" s="31">
        <f t="shared" si="2"/>
        <v>45083</v>
      </c>
      <c r="D25" s="31">
        <f t="shared" si="2"/>
        <v>45084</v>
      </c>
      <c r="E25" s="31">
        <f t="shared" si="2"/>
        <v>45085</v>
      </c>
      <c r="F25" s="31">
        <f t="shared" si="2"/>
        <v>45086</v>
      </c>
      <c r="G25" s="31">
        <f t="shared" si="2"/>
        <v>45087</v>
      </c>
      <c r="H25" s="31">
        <f t="shared" si="2"/>
        <v>45088</v>
      </c>
    </row>
    <row r="26" spans="1:8" x14ac:dyDescent="0.25">
      <c r="A26" t="str">
        <f t="shared" si="0"/>
        <v>252023</v>
      </c>
      <c r="B26" s="31">
        <f t="shared" si="2"/>
        <v>45089</v>
      </c>
      <c r="C26" s="31">
        <f t="shared" si="2"/>
        <v>45090</v>
      </c>
      <c r="D26" s="31">
        <f t="shared" si="2"/>
        <v>45091</v>
      </c>
      <c r="E26" s="31">
        <f t="shared" si="2"/>
        <v>45092</v>
      </c>
      <c r="F26" s="31">
        <f t="shared" si="2"/>
        <v>45093</v>
      </c>
      <c r="G26" s="31">
        <f t="shared" si="2"/>
        <v>45094</v>
      </c>
      <c r="H26" s="31">
        <f t="shared" si="2"/>
        <v>45095</v>
      </c>
    </row>
    <row r="27" spans="1:8" x14ac:dyDescent="0.25">
      <c r="A27" t="str">
        <f t="shared" si="0"/>
        <v>262023</v>
      </c>
      <c r="B27" s="31">
        <f t="shared" si="2"/>
        <v>45096</v>
      </c>
      <c r="C27" s="31">
        <f t="shared" si="2"/>
        <v>45097</v>
      </c>
      <c r="D27" s="31">
        <f t="shared" si="2"/>
        <v>45098</v>
      </c>
      <c r="E27" s="31">
        <f t="shared" si="2"/>
        <v>45099</v>
      </c>
      <c r="F27" s="31">
        <f t="shared" si="2"/>
        <v>45100</v>
      </c>
      <c r="G27" s="31">
        <f t="shared" si="2"/>
        <v>45101</v>
      </c>
      <c r="H27" s="31">
        <f t="shared" si="2"/>
        <v>45102</v>
      </c>
    </row>
    <row r="28" spans="1:8" x14ac:dyDescent="0.25">
      <c r="A28" t="str">
        <f t="shared" si="0"/>
        <v>272023</v>
      </c>
      <c r="B28" s="31">
        <f t="shared" si="2"/>
        <v>45103</v>
      </c>
      <c r="C28" s="31">
        <f t="shared" si="2"/>
        <v>45104</v>
      </c>
      <c r="D28" s="31">
        <f t="shared" si="2"/>
        <v>45105</v>
      </c>
      <c r="E28" s="31">
        <f t="shared" si="2"/>
        <v>45106</v>
      </c>
      <c r="F28" s="31">
        <f t="shared" si="2"/>
        <v>45107</v>
      </c>
      <c r="G28" s="31">
        <f t="shared" si="2"/>
        <v>45108</v>
      </c>
      <c r="H28" s="31">
        <f t="shared" si="2"/>
        <v>45109</v>
      </c>
    </row>
    <row r="29" spans="1:8" x14ac:dyDescent="0.25">
      <c r="A29" t="str">
        <f t="shared" si="0"/>
        <v>282023</v>
      </c>
      <c r="B29" s="31">
        <f t="shared" si="2"/>
        <v>45110</v>
      </c>
      <c r="C29" s="31">
        <f t="shared" si="2"/>
        <v>45111</v>
      </c>
      <c r="D29" s="31">
        <f t="shared" si="2"/>
        <v>45112</v>
      </c>
      <c r="E29" s="31">
        <f t="shared" si="2"/>
        <v>45113</v>
      </c>
      <c r="F29" s="31">
        <f t="shared" si="2"/>
        <v>45114</v>
      </c>
      <c r="G29" s="31">
        <f t="shared" si="2"/>
        <v>45115</v>
      </c>
      <c r="H29" s="31">
        <f t="shared" si="2"/>
        <v>45116</v>
      </c>
    </row>
    <row r="30" spans="1:8" x14ac:dyDescent="0.25">
      <c r="A30" t="str">
        <f t="shared" si="0"/>
        <v>292023</v>
      </c>
      <c r="B30" s="31">
        <f t="shared" si="2"/>
        <v>45117</v>
      </c>
      <c r="C30" s="31">
        <f t="shared" si="2"/>
        <v>45118</v>
      </c>
      <c r="D30" s="31">
        <f t="shared" si="2"/>
        <v>45119</v>
      </c>
      <c r="E30" s="31">
        <f t="shared" si="2"/>
        <v>45120</v>
      </c>
      <c r="F30" s="31">
        <f t="shared" si="2"/>
        <v>45121</v>
      </c>
      <c r="G30" s="31">
        <f t="shared" si="2"/>
        <v>45122</v>
      </c>
      <c r="H30" s="31">
        <f t="shared" si="2"/>
        <v>45123</v>
      </c>
    </row>
    <row r="31" spans="1:8" x14ac:dyDescent="0.25">
      <c r="A31" t="str">
        <f t="shared" si="0"/>
        <v>302023</v>
      </c>
      <c r="B31" s="31">
        <f t="shared" si="2"/>
        <v>45124</v>
      </c>
      <c r="C31" s="31">
        <f t="shared" si="2"/>
        <v>45125</v>
      </c>
      <c r="D31" s="31">
        <f t="shared" si="2"/>
        <v>45126</v>
      </c>
      <c r="E31" s="31">
        <f t="shared" si="2"/>
        <v>45127</v>
      </c>
      <c r="F31" s="31">
        <f t="shared" si="2"/>
        <v>45128</v>
      </c>
      <c r="G31" s="31">
        <f t="shared" si="2"/>
        <v>45129</v>
      </c>
      <c r="H31" s="31">
        <f t="shared" si="2"/>
        <v>45130</v>
      </c>
    </row>
    <row r="32" spans="1:8" x14ac:dyDescent="0.25">
      <c r="A32" t="str">
        <f t="shared" si="0"/>
        <v>312023</v>
      </c>
      <c r="B32" s="31">
        <f t="shared" si="2"/>
        <v>45131</v>
      </c>
      <c r="C32" s="31">
        <f t="shared" si="2"/>
        <v>45132</v>
      </c>
      <c r="D32" s="31">
        <f t="shared" si="2"/>
        <v>45133</v>
      </c>
      <c r="E32" s="31">
        <f t="shared" si="2"/>
        <v>45134</v>
      </c>
      <c r="F32" s="31">
        <f t="shared" si="2"/>
        <v>45135</v>
      </c>
      <c r="G32" s="31">
        <f t="shared" si="2"/>
        <v>45136</v>
      </c>
      <c r="H32" s="31">
        <f t="shared" si="2"/>
        <v>45137</v>
      </c>
    </row>
    <row r="33" spans="1:8" x14ac:dyDescent="0.25">
      <c r="A33" t="str">
        <f t="shared" si="0"/>
        <v>322023</v>
      </c>
      <c r="B33" s="31">
        <f t="shared" ref="B33:B96" si="3">+B32+7</f>
        <v>45138</v>
      </c>
      <c r="C33" s="31">
        <f t="shared" ref="C33:C96" si="4">+C32+7</f>
        <v>45139</v>
      </c>
      <c r="D33" s="31">
        <f t="shared" ref="D33:D96" si="5">+D32+7</f>
        <v>45140</v>
      </c>
      <c r="E33" s="31">
        <f t="shared" ref="E33:E96" si="6">+E32+7</f>
        <v>45141</v>
      </c>
      <c r="F33" s="31">
        <f t="shared" ref="F33:F96" si="7">+F32+7</f>
        <v>45142</v>
      </c>
      <c r="G33" s="31">
        <f t="shared" ref="G33:G96" si="8">+G32+7</f>
        <v>45143</v>
      </c>
      <c r="H33" s="31">
        <f t="shared" ref="H33:H96" si="9">+H32+7</f>
        <v>45144</v>
      </c>
    </row>
    <row r="34" spans="1:8" x14ac:dyDescent="0.25">
      <c r="A34" t="str">
        <f t="shared" si="0"/>
        <v>332023</v>
      </c>
      <c r="B34" s="31">
        <f t="shared" si="3"/>
        <v>45145</v>
      </c>
      <c r="C34" s="31">
        <f t="shared" si="4"/>
        <v>45146</v>
      </c>
      <c r="D34" s="31">
        <f t="shared" si="5"/>
        <v>45147</v>
      </c>
      <c r="E34" s="31">
        <f t="shared" si="6"/>
        <v>45148</v>
      </c>
      <c r="F34" s="31">
        <f t="shared" si="7"/>
        <v>45149</v>
      </c>
      <c r="G34" s="31">
        <f t="shared" si="8"/>
        <v>45150</v>
      </c>
      <c r="H34" s="31">
        <f t="shared" si="9"/>
        <v>45151</v>
      </c>
    </row>
    <row r="35" spans="1:8" x14ac:dyDescent="0.25">
      <c r="A35" t="str">
        <f t="shared" si="0"/>
        <v>342023</v>
      </c>
      <c r="B35" s="31">
        <f t="shared" si="3"/>
        <v>45152</v>
      </c>
      <c r="C35" s="31">
        <f t="shared" si="4"/>
        <v>45153</v>
      </c>
      <c r="D35" s="31">
        <f t="shared" si="5"/>
        <v>45154</v>
      </c>
      <c r="E35" s="31">
        <f t="shared" si="6"/>
        <v>45155</v>
      </c>
      <c r="F35" s="31">
        <f t="shared" si="7"/>
        <v>45156</v>
      </c>
      <c r="G35" s="31">
        <f t="shared" si="8"/>
        <v>45157</v>
      </c>
      <c r="H35" s="31">
        <f t="shared" si="9"/>
        <v>45158</v>
      </c>
    </row>
    <row r="36" spans="1:8" x14ac:dyDescent="0.25">
      <c r="A36" t="str">
        <f t="shared" si="0"/>
        <v>352023</v>
      </c>
      <c r="B36" s="31">
        <f t="shared" si="3"/>
        <v>45159</v>
      </c>
      <c r="C36" s="31">
        <f t="shared" si="4"/>
        <v>45160</v>
      </c>
      <c r="D36" s="31">
        <f t="shared" si="5"/>
        <v>45161</v>
      </c>
      <c r="E36" s="31">
        <f t="shared" si="6"/>
        <v>45162</v>
      </c>
      <c r="F36" s="31">
        <f t="shared" si="7"/>
        <v>45163</v>
      </c>
      <c r="G36" s="31">
        <f t="shared" si="8"/>
        <v>45164</v>
      </c>
      <c r="H36" s="31">
        <f t="shared" si="9"/>
        <v>45165</v>
      </c>
    </row>
    <row r="37" spans="1:8" x14ac:dyDescent="0.25">
      <c r="A37" t="str">
        <f t="shared" si="0"/>
        <v>362023</v>
      </c>
      <c r="B37" s="31">
        <f t="shared" si="3"/>
        <v>45166</v>
      </c>
      <c r="C37" s="31">
        <f t="shared" si="4"/>
        <v>45167</v>
      </c>
      <c r="D37" s="31">
        <f t="shared" si="5"/>
        <v>45168</v>
      </c>
      <c r="E37" s="31">
        <f t="shared" si="6"/>
        <v>45169</v>
      </c>
      <c r="F37" s="31">
        <f t="shared" si="7"/>
        <v>45170</v>
      </c>
      <c r="G37" s="31">
        <f t="shared" si="8"/>
        <v>45171</v>
      </c>
      <c r="H37" s="31">
        <f t="shared" si="9"/>
        <v>45172</v>
      </c>
    </row>
    <row r="38" spans="1:8" x14ac:dyDescent="0.25">
      <c r="A38" t="str">
        <f t="shared" si="0"/>
        <v>372023</v>
      </c>
      <c r="B38" s="31">
        <f t="shared" si="3"/>
        <v>45173</v>
      </c>
      <c r="C38" s="31">
        <f t="shared" si="4"/>
        <v>45174</v>
      </c>
      <c r="D38" s="31">
        <f t="shared" si="5"/>
        <v>45175</v>
      </c>
      <c r="E38" s="31">
        <f t="shared" si="6"/>
        <v>45176</v>
      </c>
      <c r="F38" s="31">
        <f t="shared" si="7"/>
        <v>45177</v>
      </c>
      <c r="G38" s="31">
        <f t="shared" si="8"/>
        <v>45178</v>
      </c>
      <c r="H38" s="31">
        <f t="shared" si="9"/>
        <v>45179</v>
      </c>
    </row>
    <row r="39" spans="1:8" x14ac:dyDescent="0.25">
      <c r="A39" t="str">
        <f t="shared" si="0"/>
        <v>382023</v>
      </c>
      <c r="B39" s="31">
        <f t="shared" si="3"/>
        <v>45180</v>
      </c>
      <c r="C39" s="31">
        <f t="shared" si="4"/>
        <v>45181</v>
      </c>
      <c r="D39" s="31">
        <f t="shared" si="5"/>
        <v>45182</v>
      </c>
      <c r="E39" s="31">
        <f t="shared" si="6"/>
        <v>45183</v>
      </c>
      <c r="F39" s="31">
        <f t="shared" si="7"/>
        <v>45184</v>
      </c>
      <c r="G39" s="31">
        <f t="shared" si="8"/>
        <v>45185</v>
      </c>
      <c r="H39" s="31">
        <f t="shared" si="9"/>
        <v>45186</v>
      </c>
    </row>
    <row r="40" spans="1:8" x14ac:dyDescent="0.25">
      <c r="A40" t="str">
        <f t="shared" si="0"/>
        <v>392023</v>
      </c>
      <c r="B40" s="31">
        <f t="shared" si="3"/>
        <v>45187</v>
      </c>
      <c r="C40" s="31">
        <f t="shared" si="4"/>
        <v>45188</v>
      </c>
      <c r="D40" s="31">
        <f t="shared" si="5"/>
        <v>45189</v>
      </c>
      <c r="E40" s="31">
        <f t="shared" si="6"/>
        <v>45190</v>
      </c>
      <c r="F40" s="31">
        <f t="shared" si="7"/>
        <v>45191</v>
      </c>
      <c r="G40" s="31">
        <f t="shared" si="8"/>
        <v>45192</v>
      </c>
      <c r="H40" s="31">
        <f t="shared" si="9"/>
        <v>45193</v>
      </c>
    </row>
    <row r="41" spans="1:8" x14ac:dyDescent="0.25">
      <c r="A41" t="str">
        <f t="shared" si="0"/>
        <v>402023</v>
      </c>
      <c r="B41" s="31">
        <f t="shared" si="3"/>
        <v>45194</v>
      </c>
      <c r="C41" s="31">
        <f t="shared" si="4"/>
        <v>45195</v>
      </c>
      <c r="D41" s="31">
        <f t="shared" si="5"/>
        <v>45196</v>
      </c>
      <c r="E41" s="31">
        <f t="shared" si="6"/>
        <v>45197</v>
      </c>
      <c r="F41" s="31">
        <f t="shared" si="7"/>
        <v>45198</v>
      </c>
      <c r="G41" s="31">
        <f t="shared" si="8"/>
        <v>45199</v>
      </c>
      <c r="H41" s="31">
        <f t="shared" si="9"/>
        <v>45200</v>
      </c>
    </row>
    <row r="42" spans="1:8" x14ac:dyDescent="0.25">
      <c r="A42" t="str">
        <f t="shared" si="0"/>
        <v>412023</v>
      </c>
      <c r="B42" s="31">
        <f t="shared" si="3"/>
        <v>45201</v>
      </c>
      <c r="C42" s="31">
        <f t="shared" si="4"/>
        <v>45202</v>
      </c>
      <c r="D42" s="31">
        <f t="shared" si="5"/>
        <v>45203</v>
      </c>
      <c r="E42" s="31">
        <f t="shared" si="6"/>
        <v>45204</v>
      </c>
      <c r="F42" s="31">
        <f t="shared" si="7"/>
        <v>45205</v>
      </c>
      <c r="G42" s="31">
        <f t="shared" si="8"/>
        <v>45206</v>
      </c>
      <c r="H42" s="31">
        <f t="shared" si="9"/>
        <v>45207</v>
      </c>
    </row>
    <row r="43" spans="1:8" x14ac:dyDescent="0.25">
      <c r="A43" t="str">
        <f t="shared" si="0"/>
        <v>422023</v>
      </c>
      <c r="B43" s="31">
        <f t="shared" si="3"/>
        <v>45208</v>
      </c>
      <c r="C43" s="31">
        <f t="shared" si="4"/>
        <v>45209</v>
      </c>
      <c r="D43" s="31">
        <f t="shared" si="5"/>
        <v>45210</v>
      </c>
      <c r="E43" s="31">
        <f t="shared" si="6"/>
        <v>45211</v>
      </c>
      <c r="F43" s="31">
        <f t="shared" si="7"/>
        <v>45212</v>
      </c>
      <c r="G43" s="31">
        <f t="shared" si="8"/>
        <v>45213</v>
      </c>
      <c r="H43" s="31">
        <f t="shared" si="9"/>
        <v>45214</v>
      </c>
    </row>
    <row r="44" spans="1:8" x14ac:dyDescent="0.25">
      <c r="A44" t="str">
        <f t="shared" si="0"/>
        <v>432023</v>
      </c>
      <c r="B44" s="31">
        <f t="shared" si="3"/>
        <v>45215</v>
      </c>
      <c r="C44" s="31">
        <f t="shared" si="4"/>
        <v>45216</v>
      </c>
      <c r="D44" s="31">
        <f t="shared" si="5"/>
        <v>45217</v>
      </c>
      <c r="E44" s="31">
        <f t="shared" si="6"/>
        <v>45218</v>
      </c>
      <c r="F44" s="31">
        <f t="shared" si="7"/>
        <v>45219</v>
      </c>
      <c r="G44" s="31">
        <f t="shared" si="8"/>
        <v>45220</v>
      </c>
      <c r="H44" s="31">
        <f t="shared" si="9"/>
        <v>45221</v>
      </c>
    </row>
    <row r="45" spans="1:8" x14ac:dyDescent="0.25">
      <c r="A45" t="str">
        <f t="shared" si="0"/>
        <v>442023</v>
      </c>
      <c r="B45" s="31">
        <f t="shared" si="3"/>
        <v>45222</v>
      </c>
      <c r="C45" s="31">
        <f t="shared" si="4"/>
        <v>45223</v>
      </c>
      <c r="D45" s="31">
        <f t="shared" si="5"/>
        <v>45224</v>
      </c>
      <c r="E45" s="31">
        <f t="shared" si="6"/>
        <v>45225</v>
      </c>
      <c r="F45" s="31">
        <f t="shared" si="7"/>
        <v>45226</v>
      </c>
      <c r="G45" s="31">
        <f t="shared" si="8"/>
        <v>45227</v>
      </c>
      <c r="H45" s="31">
        <f t="shared" si="9"/>
        <v>45228</v>
      </c>
    </row>
    <row r="46" spans="1:8" x14ac:dyDescent="0.25">
      <c r="A46" t="str">
        <f t="shared" si="0"/>
        <v>452023</v>
      </c>
      <c r="B46" s="31">
        <f t="shared" si="3"/>
        <v>45229</v>
      </c>
      <c r="C46" s="31">
        <f t="shared" si="4"/>
        <v>45230</v>
      </c>
      <c r="D46" s="31">
        <f t="shared" si="5"/>
        <v>45231</v>
      </c>
      <c r="E46" s="31">
        <f t="shared" si="6"/>
        <v>45232</v>
      </c>
      <c r="F46" s="31">
        <f t="shared" si="7"/>
        <v>45233</v>
      </c>
      <c r="G46" s="31">
        <f t="shared" si="8"/>
        <v>45234</v>
      </c>
      <c r="H46" s="31">
        <f t="shared" si="9"/>
        <v>45235</v>
      </c>
    </row>
    <row r="47" spans="1:8" x14ac:dyDescent="0.25">
      <c r="A47" t="str">
        <f t="shared" si="0"/>
        <v>462023</v>
      </c>
      <c r="B47" s="31">
        <f t="shared" si="3"/>
        <v>45236</v>
      </c>
      <c r="C47" s="31">
        <f t="shared" si="4"/>
        <v>45237</v>
      </c>
      <c r="D47" s="31">
        <f t="shared" si="5"/>
        <v>45238</v>
      </c>
      <c r="E47" s="31">
        <f t="shared" si="6"/>
        <v>45239</v>
      </c>
      <c r="F47" s="31">
        <f t="shared" si="7"/>
        <v>45240</v>
      </c>
      <c r="G47" s="31">
        <f t="shared" si="8"/>
        <v>45241</v>
      </c>
      <c r="H47" s="31">
        <f t="shared" si="9"/>
        <v>45242</v>
      </c>
    </row>
    <row r="48" spans="1:8" x14ac:dyDescent="0.25">
      <c r="A48" t="str">
        <f t="shared" si="0"/>
        <v>472023</v>
      </c>
      <c r="B48" s="31">
        <f t="shared" si="3"/>
        <v>45243</v>
      </c>
      <c r="C48" s="31">
        <f t="shared" si="4"/>
        <v>45244</v>
      </c>
      <c r="D48" s="31">
        <f t="shared" si="5"/>
        <v>45245</v>
      </c>
      <c r="E48" s="31">
        <f t="shared" si="6"/>
        <v>45246</v>
      </c>
      <c r="F48" s="31">
        <f t="shared" si="7"/>
        <v>45247</v>
      </c>
      <c r="G48" s="31">
        <f t="shared" si="8"/>
        <v>45248</v>
      </c>
      <c r="H48" s="31">
        <f t="shared" si="9"/>
        <v>45249</v>
      </c>
    </row>
    <row r="49" spans="1:8" x14ac:dyDescent="0.25">
      <c r="A49" t="str">
        <f t="shared" si="0"/>
        <v>482023</v>
      </c>
      <c r="B49" s="31">
        <f t="shared" si="3"/>
        <v>45250</v>
      </c>
      <c r="C49" s="31">
        <f t="shared" si="4"/>
        <v>45251</v>
      </c>
      <c r="D49" s="31">
        <f t="shared" si="5"/>
        <v>45252</v>
      </c>
      <c r="E49" s="31">
        <f t="shared" si="6"/>
        <v>45253</v>
      </c>
      <c r="F49" s="31">
        <f t="shared" si="7"/>
        <v>45254</v>
      </c>
      <c r="G49" s="31">
        <f t="shared" si="8"/>
        <v>45255</v>
      </c>
      <c r="H49" s="31">
        <f t="shared" si="9"/>
        <v>45256</v>
      </c>
    </row>
    <row r="50" spans="1:8" x14ac:dyDescent="0.25">
      <c r="A50" t="str">
        <f t="shared" si="0"/>
        <v>492023</v>
      </c>
      <c r="B50" s="31">
        <f t="shared" si="3"/>
        <v>45257</v>
      </c>
      <c r="C50" s="31">
        <f t="shared" si="4"/>
        <v>45258</v>
      </c>
      <c r="D50" s="31">
        <f t="shared" si="5"/>
        <v>45259</v>
      </c>
      <c r="E50" s="31">
        <f t="shared" si="6"/>
        <v>45260</v>
      </c>
      <c r="F50" s="31">
        <f t="shared" si="7"/>
        <v>45261</v>
      </c>
      <c r="G50" s="31">
        <f t="shared" si="8"/>
        <v>45262</v>
      </c>
      <c r="H50" s="31">
        <f t="shared" si="9"/>
        <v>45263</v>
      </c>
    </row>
    <row r="51" spans="1:8" x14ac:dyDescent="0.25">
      <c r="A51" t="str">
        <f t="shared" si="0"/>
        <v>502023</v>
      </c>
      <c r="B51" s="31">
        <f t="shared" si="3"/>
        <v>45264</v>
      </c>
      <c r="C51" s="31">
        <f t="shared" si="4"/>
        <v>45265</v>
      </c>
      <c r="D51" s="31">
        <f t="shared" si="5"/>
        <v>45266</v>
      </c>
      <c r="E51" s="31">
        <f t="shared" si="6"/>
        <v>45267</v>
      </c>
      <c r="F51" s="31">
        <f t="shared" si="7"/>
        <v>45268</v>
      </c>
      <c r="G51" s="31">
        <f t="shared" si="8"/>
        <v>45269</v>
      </c>
      <c r="H51" s="31">
        <f t="shared" si="9"/>
        <v>45270</v>
      </c>
    </row>
    <row r="52" spans="1:8" x14ac:dyDescent="0.25">
      <c r="A52" t="str">
        <f t="shared" si="0"/>
        <v>512023</v>
      </c>
      <c r="B52" s="31">
        <f t="shared" si="3"/>
        <v>45271</v>
      </c>
      <c r="C52" s="31">
        <f t="shared" si="4"/>
        <v>45272</v>
      </c>
      <c r="D52" s="31">
        <f t="shared" si="5"/>
        <v>45273</v>
      </c>
      <c r="E52" s="31">
        <f t="shared" si="6"/>
        <v>45274</v>
      </c>
      <c r="F52" s="31">
        <f t="shared" si="7"/>
        <v>45275</v>
      </c>
      <c r="G52" s="31">
        <f t="shared" si="8"/>
        <v>45276</v>
      </c>
      <c r="H52" s="31">
        <f t="shared" si="9"/>
        <v>45277</v>
      </c>
    </row>
    <row r="53" spans="1:8" x14ac:dyDescent="0.25">
      <c r="A53" t="str">
        <f t="shared" si="0"/>
        <v>522023</v>
      </c>
      <c r="B53" s="31">
        <f t="shared" si="3"/>
        <v>45278</v>
      </c>
      <c r="C53" s="31">
        <f t="shared" si="4"/>
        <v>45279</v>
      </c>
      <c r="D53" s="31">
        <f t="shared" si="5"/>
        <v>45280</v>
      </c>
      <c r="E53" s="31">
        <f t="shared" si="6"/>
        <v>45281</v>
      </c>
      <c r="F53" s="31">
        <f t="shared" si="7"/>
        <v>45282</v>
      </c>
      <c r="G53" s="31">
        <f t="shared" si="8"/>
        <v>45283</v>
      </c>
      <c r="H53" s="31">
        <f t="shared" si="9"/>
        <v>45284</v>
      </c>
    </row>
    <row r="54" spans="1:8" x14ac:dyDescent="0.25">
      <c r="A54" t="str">
        <f t="shared" si="0"/>
        <v>532023</v>
      </c>
      <c r="B54" s="31">
        <f t="shared" si="3"/>
        <v>45285</v>
      </c>
      <c r="C54" s="31">
        <f t="shared" si="4"/>
        <v>45286</v>
      </c>
      <c r="D54" s="31">
        <f t="shared" si="5"/>
        <v>45287</v>
      </c>
      <c r="E54" s="31">
        <f t="shared" si="6"/>
        <v>45288</v>
      </c>
      <c r="F54" s="31">
        <f t="shared" si="7"/>
        <v>45289</v>
      </c>
      <c r="G54" s="31">
        <f t="shared" si="8"/>
        <v>45290</v>
      </c>
      <c r="H54" s="31">
        <f t="shared" si="9"/>
        <v>45291</v>
      </c>
    </row>
    <row r="55" spans="1:8" x14ac:dyDescent="0.25">
      <c r="A55" t="str">
        <f t="shared" si="0"/>
        <v>12024</v>
      </c>
      <c r="B55" s="31">
        <f t="shared" si="3"/>
        <v>45292</v>
      </c>
      <c r="C55" s="31">
        <f t="shared" si="4"/>
        <v>45293</v>
      </c>
      <c r="D55" s="31">
        <f t="shared" si="5"/>
        <v>45294</v>
      </c>
      <c r="E55" s="31">
        <f t="shared" si="6"/>
        <v>45295</v>
      </c>
      <c r="F55" s="31">
        <f t="shared" si="7"/>
        <v>45296</v>
      </c>
      <c r="G55" s="31">
        <f t="shared" si="8"/>
        <v>45297</v>
      </c>
      <c r="H55" s="31">
        <f t="shared" si="9"/>
        <v>45298</v>
      </c>
    </row>
    <row r="56" spans="1:8" x14ac:dyDescent="0.25">
      <c r="A56" t="str">
        <f t="shared" si="0"/>
        <v>22024</v>
      </c>
      <c r="B56" s="31">
        <f t="shared" si="3"/>
        <v>45299</v>
      </c>
      <c r="C56" s="31">
        <f t="shared" si="4"/>
        <v>45300</v>
      </c>
      <c r="D56" s="31">
        <f t="shared" si="5"/>
        <v>45301</v>
      </c>
      <c r="E56" s="31">
        <f t="shared" si="6"/>
        <v>45302</v>
      </c>
      <c r="F56" s="31">
        <f t="shared" si="7"/>
        <v>45303</v>
      </c>
      <c r="G56" s="31">
        <f t="shared" si="8"/>
        <v>45304</v>
      </c>
      <c r="H56" s="31">
        <f t="shared" si="9"/>
        <v>45305</v>
      </c>
    </row>
    <row r="57" spans="1:8" x14ac:dyDescent="0.25">
      <c r="A57" t="str">
        <f t="shared" si="0"/>
        <v>32024</v>
      </c>
      <c r="B57" s="31">
        <f t="shared" si="3"/>
        <v>45306</v>
      </c>
      <c r="C57" s="31">
        <f t="shared" si="4"/>
        <v>45307</v>
      </c>
      <c r="D57" s="31">
        <f t="shared" si="5"/>
        <v>45308</v>
      </c>
      <c r="E57" s="31">
        <f t="shared" si="6"/>
        <v>45309</v>
      </c>
      <c r="F57" s="31">
        <f t="shared" si="7"/>
        <v>45310</v>
      </c>
      <c r="G57" s="31">
        <f t="shared" si="8"/>
        <v>45311</v>
      </c>
      <c r="H57" s="31">
        <f t="shared" si="9"/>
        <v>45312</v>
      </c>
    </row>
    <row r="58" spans="1:8" x14ac:dyDescent="0.25">
      <c r="A58" t="str">
        <f t="shared" si="0"/>
        <v>42024</v>
      </c>
      <c r="B58" s="31">
        <f t="shared" si="3"/>
        <v>45313</v>
      </c>
      <c r="C58" s="31">
        <f t="shared" si="4"/>
        <v>45314</v>
      </c>
      <c r="D58" s="31">
        <f t="shared" si="5"/>
        <v>45315</v>
      </c>
      <c r="E58" s="31">
        <f t="shared" si="6"/>
        <v>45316</v>
      </c>
      <c r="F58" s="31">
        <f t="shared" si="7"/>
        <v>45317</v>
      </c>
      <c r="G58" s="31">
        <f t="shared" si="8"/>
        <v>45318</v>
      </c>
      <c r="H58" s="31">
        <f t="shared" si="9"/>
        <v>45319</v>
      </c>
    </row>
    <row r="59" spans="1:8" x14ac:dyDescent="0.25">
      <c r="A59" t="str">
        <f t="shared" si="0"/>
        <v>52024</v>
      </c>
      <c r="B59" s="31">
        <f t="shared" si="3"/>
        <v>45320</v>
      </c>
      <c r="C59" s="31">
        <f t="shared" si="4"/>
        <v>45321</v>
      </c>
      <c r="D59" s="31">
        <f t="shared" si="5"/>
        <v>45322</v>
      </c>
      <c r="E59" s="31">
        <f t="shared" si="6"/>
        <v>45323</v>
      </c>
      <c r="F59" s="31">
        <f t="shared" si="7"/>
        <v>45324</v>
      </c>
      <c r="G59" s="31">
        <f t="shared" si="8"/>
        <v>45325</v>
      </c>
      <c r="H59" s="31">
        <f t="shared" si="9"/>
        <v>45326</v>
      </c>
    </row>
    <row r="60" spans="1:8" x14ac:dyDescent="0.25">
      <c r="A60" t="str">
        <f t="shared" si="0"/>
        <v>62024</v>
      </c>
      <c r="B60" s="31">
        <f t="shared" si="3"/>
        <v>45327</v>
      </c>
      <c r="C60" s="31">
        <f t="shared" si="4"/>
        <v>45328</v>
      </c>
      <c r="D60" s="31">
        <f t="shared" si="5"/>
        <v>45329</v>
      </c>
      <c r="E60" s="31">
        <f t="shared" si="6"/>
        <v>45330</v>
      </c>
      <c r="F60" s="31">
        <f t="shared" si="7"/>
        <v>45331</v>
      </c>
      <c r="G60" s="31">
        <f t="shared" si="8"/>
        <v>45332</v>
      </c>
      <c r="H60" s="31">
        <f t="shared" si="9"/>
        <v>45333</v>
      </c>
    </row>
    <row r="61" spans="1:8" x14ac:dyDescent="0.25">
      <c r="A61" t="str">
        <f t="shared" si="0"/>
        <v>72024</v>
      </c>
      <c r="B61" s="31">
        <f t="shared" si="3"/>
        <v>45334</v>
      </c>
      <c r="C61" s="31">
        <f t="shared" si="4"/>
        <v>45335</v>
      </c>
      <c r="D61" s="31">
        <f t="shared" si="5"/>
        <v>45336</v>
      </c>
      <c r="E61" s="31">
        <f t="shared" si="6"/>
        <v>45337</v>
      </c>
      <c r="F61" s="31">
        <f t="shared" si="7"/>
        <v>45338</v>
      </c>
      <c r="G61" s="31">
        <f t="shared" si="8"/>
        <v>45339</v>
      </c>
      <c r="H61" s="31">
        <f t="shared" si="9"/>
        <v>45340</v>
      </c>
    </row>
    <row r="62" spans="1:8" x14ac:dyDescent="0.25">
      <c r="A62" t="str">
        <f t="shared" si="0"/>
        <v>82024</v>
      </c>
      <c r="B62" s="31">
        <f t="shared" si="3"/>
        <v>45341</v>
      </c>
      <c r="C62" s="31">
        <f t="shared" si="4"/>
        <v>45342</v>
      </c>
      <c r="D62" s="31">
        <f t="shared" si="5"/>
        <v>45343</v>
      </c>
      <c r="E62" s="31">
        <f t="shared" si="6"/>
        <v>45344</v>
      </c>
      <c r="F62" s="31">
        <f t="shared" si="7"/>
        <v>45345</v>
      </c>
      <c r="G62" s="31">
        <f t="shared" si="8"/>
        <v>45346</v>
      </c>
      <c r="H62" s="31">
        <f t="shared" si="9"/>
        <v>45347</v>
      </c>
    </row>
    <row r="63" spans="1:8" x14ac:dyDescent="0.25">
      <c r="A63" t="str">
        <f t="shared" si="0"/>
        <v>92024</v>
      </c>
      <c r="B63" s="31">
        <f t="shared" si="3"/>
        <v>45348</v>
      </c>
      <c r="C63" s="31">
        <f t="shared" si="4"/>
        <v>45349</v>
      </c>
      <c r="D63" s="31">
        <f t="shared" si="5"/>
        <v>45350</v>
      </c>
      <c r="E63" s="31">
        <f t="shared" si="6"/>
        <v>45351</v>
      </c>
      <c r="F63" s="31">
        <f t="shared" si="7"/>
        <v>45352</v>
      </c>
      <c r="G63" s="31">
        <f t="shared" si="8"/>
        <v>45353</v>
      </c>
      <c r="H63" s="31">
        <f t="shared" si="9"/>
        <v>45354</v>
      </c>
    </row>
    <row r="64" spans="1:8" x14ac:dyDescent="0.25">
      <c r="A64" t="str">
        <f t="shared" si="0"/>
        <v>102024</v>
      </c>
      <c r="B64" s="31">
        <f t="shared" si="3"/>
        <v>45355</v>
      </c>
      <c r="C64" s="31">
        <f t="shared" si="4"/>
        <v>45356</v>
      </c>
      <c r="D64" s="31">
        <f t="shared" si="5"/>
        <v>45357</v>
      </c>
      <c r="E64" s="31">
        <f t="shared" si="6"/>
        <v>45358</v>
      </c>
      <c r="F64" s="31">
        <f t="shared" si="7"/>
        <v>45359</v>
      </c>
      <c r="G64" s="31">
        <f t="shared" si="8"/>
        <v>45360</v>
      </c>
      <c r="H64" s="31">
        <f t="shared" si="9"/>
        <v>45361</v>
      </c>
    </row>
    <row r="65" spans="1:8" x14ac:dyDescent="0.25">
      <c r="A65" t="str">
        <f t="shared" si="0"/>
        <v>112024</v>
      </c>
      <c r="B65" s="31">
        <f t="shared" si="3"/>
        <v>45362</v>
      </c>
      <c r="C65" s="31">
        <f t="shared" si="4"/>
        <v>45363</v>
      </c>
      <c r="D65" s="31">
        <f t="shared" si="5"/>
        <v>45364</v>
      </c>
      <c r="E65" s="31">
        <f t="shared" si="6"/>
        <v>45365</v>
      </c>
      <c r="F65" s="31">
        <f t="shared" si="7"/>
        <v>45366</v>
      </c>
      <c r="G65" s="31">
        <f t="shared" si="8"/>
        <v>45367</v>
      </c>
      <c r="H65" s="31">
        <f t="shared" si="9"/>
        <v>45368</v>
      </c>
    </row>
    <row r="66" spans="1:8" x14ac:dyDescent="0.25">
      <c r="A66" t="str">
        <f t="shared" si="0"/>
        <v>122024</v>
      </c>
      <c r="B66" s="31">
        <f t="shared" si="3"/>
        <v>45369</v>
      </c>
      <c r="C66" s="31">
        <f t="shared" si="4"/>
        <v>45370</v>
      </c>
      <c r="D66" s="31">
        <f t="shared" si="5"/>
        <v>45371</v>
      </c>
      <c r="E66" s="31">
        <f t="shared" si="6"/>
        <v>45372</v>
      </c>
      <c r="F66" s="31">
        <f t="shared" si="7"/>
        <v>45373</v>
      </c>
      <c r="G66" s="31">
        <f t="shared" si="8"/>
        <v>45374</v>
      </c>
      <c r="H66" s="31">
        <f t="shared" si="9"/>
        <v>45375</v>
      </c>
    </row>
    <row r="67" spans="1:8" x14ac:dyDescent="0.25">
      <c r="A67" t="str">
        <f t="shared" ref="A67:A130" si="10">+WEEKNUM(MAX(B67:H67),2)&amp;YEAR(MAX(B67:H67))</f>
        <v>132024</v>
      </c>
      <c r="B67" s="31">
        <f t="shared" si="3"/>
        <v>45376</v>
      </c>
      <c r="C67" s="31">
        <f t="shared" si="4"/>
        <v>45377</v>
      </c>
      <c r="D67" s="31">
        <f t="shared" si="5"/>
        <v>45378</v>
      </c>
      <c r="E67" s="31">
        <f t="shared" si="6"/>
        <v>45379</v>
      </c>
      <c r="F67" s="31">
        <f t="shared" si="7"/>
        <v>45380</v>
      </c>
      <c r="G67" s="31">
        <f t="shared" si="8"/>
        <v>45381</v>
      </c>
      <c r="H67" s="31">
        <f t="shared" si="9"/>
        <v>45382</v>
      </c>
    </row>
    <row r="68" spans="1:8" x14ac:dyDescent="0.25">
      <c r="A68" t="str">
        <f t="shared" si="10"/>
        <v>142024</v>
      </c>
      <c r="B68" s="31">
        <f t="shared" si="3"/>
        <v>45383</v>
      </c>
      <c r="C68" s="31">
        <f t="shared" si="4"/>
        <v>45384</v>
      </c>
      <c r="D68" s="31">
        <f t="shared" si="5"/>
        <v>45385</v>
      </c>
      <c r="E68" s="31">
        <f t="shared" si="6"/>
        <v>45386</v>
      </c>
      <c r="F68" s="31">
        <f t="shared" si="7"/>
        <v>45387</v>
      </c>
      <c r="G68" s="31">
        <f t="shared" si="8"/>
        <v>45388</v>
      </c>
      <c r="H68" s="31">
        <f t="shared" si="9"/>
        <v>45389</v>
      </c>
    </row>
    <row r="69" spans="1:8" x14ac:dyDescent="0.25">
      <c r="A69" t="str">
        <f t="shared" si="10"/>
        <v>152024</v>
      </c>
      <c r="B69" s="31">
        <f t="shared" si="3"/>
        <v>45390</v>
      </c>
      <c r="C69" s="31">
        <f t="shared" si="4"/>
        <v>45391</v>
      </c>
      <c r="D69" s="31">
        <f t="shared" si="5"/>
        <v>45392</v>
      </c>
      <c r="E69" s="31">
        <f t="shared" si="6"/>
        <v>45393</v>
      </c>
      <c r="F69" s="31">
        <f t="shared" si="7"/>
        <v>45394</v>
      </c>
      <c r="G69" s="31">
        <f t="shared" si="8"/>
        <v>45395</v>
      </c>
      <c r="H69" s="31">
        <f t="shared" si="9"/>
        <v>45396</v>
      </c>
    </row>
    <row r="70" spans="1:8" x14ac:dyDescent="0.25">
      <c r="A70" t="str">
        <f t="shared" si="10"/>
        <v>162024</v>
      </c>
      <c r="B70" s="31">
        <f t="shared" si="3"/>
        <v>45397</v>
      </c>
      <c r="C70" s="31">
        <f t="shared" si="4"/>
        <v>45398</v>
      </c>
      <c r="D70" s="31">
        <f t="shared" si="5"/>
        <v>45399</v>
      </c>
      <c r="E70" s="31">
        <f t="shared" si="6"/>
        <v>45400</v>
      </c>
      <c r="F70" s="31">
        <f t="shared" si="7"/>
        <v>45401</v>
      </c>
      <c r="G70" s="31">
        <f t="shared" si="8"/>
        <v>45402</v>
      </c>
      <c r="H70" s="31">
        <f t="shared" si="9"/>
        <v>45403</v>
      </c>
    </row>
    <row r="71" spans="1:8" x14ac:dyDescent="0.25">
      <c r="A71" t="str">
        <f t="shared" si="10"/>
        <v>172024</v>
      </c>
      <c r="B71" s="31">
        <f t="shared" si="3"/>
        <v>45404</v>
      </c>
      <c r="C71" s="31">
        <f t="shared" si="4"/>
        <v>45405</v>
      </c>
      <c r="D71" s="31">
        <f t="shared" si="5"/>
        <v>45406</v>
      </c>
      <c r="E71" s="31">
        <f t="shared" si="6"/>
        <v>45407</v>
      </c>
      <c r="F71" s="31">
        <f t="shared" si="7"/>
        <v>45408</v>
      </c>
      <c r="G71" s="31">
        <f t="shared" si="8"/>
        <v>45409</v>
      </c>
      <c r="H71" s="31">
        <f t="shared" si="9"/>
        <v>45410</v>
      </c>
    </row>
    <row r="72" spans="1:8" x14ac:dyDescent="0.25">
      <c r="A72" t="str">
        <f t="shared" si="10"/>
        <v>182024</v>
      </c>
      <c r="B72" s="31">
        <f t="shared" si="3"/>
        <v>45411</v>
      </c>
      <c r="C72" s="31">
        <f t="shared" si="4"/>
        <v>45412</v>
      </c>
      <c r="D72" s="31">
        <f t="shared" si="5"/>
        <v>45413</v>
      </c>
      <c r="E72" s="31">
        <f t="shared" si="6"/>
        <v>45414</v>
      </c>
      <c r="F72" s="31">
        <f t="shared" si="7"/>
        <v>45415</v>
      </c>
      <c r="G72" s="31">
        <f t="shared" si="8"/>
        <v>45416</v>
      </c>
      <c r="H72" s="31">
        <f t="shared" si="9"/>
        <v>45417</v>
      </c>
    </row>
    <row r="73" spans="1:8" x14ac:dyDescent="0.25">
      <c r="A73" t="str">
        <f t="shared" si="10"/>
        <v>192024</v>
      </c>
      <c r="B73" s="31">
        <f t="shared" si="3"/>
        <v>45418</v>
      </c>
      <c r="C73" s="31">
        <f t="shared" si="4"/>
        <v>45419</v>
      </c>
      <c r="D73" s="31">
        <f t="shared" si="5"/>
        <v>45420</v>
      </c>
      <c r="E73" s="31">
        <f t="shared" si="6"/>
        <v>45421</v>
      </c>
      <c r="F73" s="31">
        <f t="shared" si="7"/>
        <v>45422</v>
      </c>
      <c r="G73" s="31">
        <f t="shared" si="8"/>
        <v>45423</v>
      </c>
      <c r="H73" s="31">
        <f t="shared" si="9"/>
        <v>45424</v>
      </c>
    </row>
    <row r="74" spans="1:8" x14ac:dyDescent="0.25">
      <c r="A74" t="str">
        <f t="shared" si="10"/>
        <v>202024</v>
      </c>
      <c r="B74" s="31">
        <f t="shared" si="3"/>
        <v>45425</v>
      </c>
      <c r="C74" s="31">
        <f t="shared" si="4"/>
        <v>45426</v>
      </c>
      <c r="D74" s="31">
        <f t="shared" si="5"/>
        <v>45427</v>
      </c>
      <c r="E74" s="31">
        <f t="shared" si="6"/>
        <v>45428</v>
      </c>
      <c r="F74" s="31">
        <f t="shared" si="7"/>
        <v>45429</v>
      </c>
      <c r="G74" s="31">
        <f t="shared" si="8"/>
        <v>45430</v>
      </c>
      <c r="H74" s="31">
        <f t="shared" si="9"/>
        <v>45431</v>
      </c>
    </row>
    <row r="75" spans="1:8" x14ac:dyDescent="0.25">
      <c r="A75" t="str">
        <f t="shared" si="10"/>
        <v>212024</v>
      </c>
      <c r="B75" s="31">
        <f t="shared" si="3"/>
        <v>45432</v>
      </c>
      <c r="C75" s="31">
        <f t="shared" si="4"/>
        <v>45433</v>
      </c>
      <c r="D75" s="31">
        <f t="shared" si="5"/>
        <v>45434</v>
      </c>
      <c r="E75" s="31">
        <f t="shared" si="6"/>
        <v>45435</v>
      </c>
      <c r="F75" s="31">
        <f t="shared" si="7"/>
        <v>45436</v>
      </c>
      <c r="G75" s="31">
        <f t="shared" si="8"/>
        <v>45437</v>
      </c>
      <c r="H75" s="31">
        <f t="shared" si="9"/>
        <v>45438</v>
      </c>
    </row>
    <row r="76" spans="1:8" x14ac:dyDescent="0.25">
      <c r="A76" t="str">
        <f t="shared" si="10"/>
        <v>222024</v>
      </c>
      <c r="B76" s="31">
        <f t="shared" si="3"/>
        <v>45439</v>
      </c>
      <c r="C76" s="31">
        <f t="shared" si="4"/>
        <v>45440</v>
      </c>
      <c r="D76" s="31">
        <f t="shared" si="5"/>
        <v>45441</v>
      </c>
      <c r="E76" s="31">
        <f t="shared" si="6"/>
        <v>45442</v>
      </c>
      <c r="F76" s="31">
        <f t="shared" si="7"/>
        <v>45443</v>
      </c>
      <c r="G76" s="31">
        <f t="shared" si="8"/>
        <v>45444</v>
      </c>
      <c r="H76" s="31">
        <f t="shared" si="9"/>
        <v>45445</v>
      </c>
    </row>
    <row r="77" spans="1:8" x14ac:dyDescent="0.25">
      <c r="A77" t="str">
        <f t="shared" si="10"/>
        <v>232024</v>
      </c>
      <c r="B77" s="31">
        <f t="shared" si="3"/>
        <v>45446</v>
      </c>
      <c r="C77" s="31">
        <f t="shared" si="4"/>
        <v>45447</v>
      </c>
      <c r="D77" s="31">
        <f t="shared" si="5"/>
        <v>45448</v>
      </c>
      <c r="E77" s="31">
        <f t="shared" si="6"/>
        <v>45449</v>
      </c>
      <c r="F77" s="31">
        <f t="shared" si="7"/>
        <v>45450</v>
      </c>
      <c r="G77" s="31">
        <f t="shared" si="8"/>
        <v>45451</v>
      </c>
      <c r="H77" s="31">
        <f t="shared" si="9"/>
        <v>45452</v>
      </c>
    </row>
    <row r="78" spans="1:8" x14ac:dyDescent="0.25">
      <c r="A78" t="str">
        <f t="shared" si="10"/>
        <v>242024</v>
      </c>
      <c r="B78" s="31">
        <f t="shared" si="3"/>
        <v>45453</v>
      </c>
      <c r="C78" s="31">
        <f t="shared" si="4"/>
        <v>45454</v>
      </c>
      <c r="D78" s="31">
        <f t="shared" si="5"/>
        <v>45455</v>
      </c>
      <c r="E78" s="31">
        <f t="shared" si="6"/>
        <v>45456</v>
      </c>
      <c r="F78" s="31">
        <f t="shared" si="7"/>
        <v>45457</v>
      </c>
      <c r="G78" s="31">
        <f t="shared" si="8"/>
        <v>45458</v>
      </c>
      <c r="H78" s="31">
        <f t="shared" si="9"/>
        <v>45459</v>
      </c>
    </row>
    <row r="79" spans="1:8" x14ac:dyDescent="0.25">
      <c r="A79" t="str">
        <f t="shared" si="10"/>
        <v>252024</v>
      </c>
      <c r="B79" s="31">
        <f t="shared" si="3"/>
        <v>45460</v>
      </c>
      <c r="C79" s="31">
        <f t="shared" si="4"/>
        <v>45461</v>
      </c>
      <c r="D79" s="31">
        <f t="shared" si="5"/>
        <v>45462</v>
      </c>
      <c r="E79" s="31">
        <f t="shared" si="6"/>
        <v>45463</v>
      </c>
      <c r="F79" s="31">
        <f t="shared" si="7"/>
        <v>45464</v>
      </c>
      <c r="G79" s="31">
        <f t="shared" si="8"/>
        <v>45465</v>
      </c>
      <c r="H79" s="31">
        <f t="shared" si="9"/>
        <v>45466</v>
      </c>
    </row>
    <row r="80" spans="1:8" x14ac:dyDescent="0.25">
      <c r="A80" t="str">
        <f t="shared" si="10"/>
        <v>262024</v>
      </c>
      <c r="B80" s="31">
        <f t="shared" si="3"/>
        <v>45467</v>
      </c>
      <c r="C80" s="31">
        <f t="shared" si="4"/>
        <v>45468</v>
      </c>
      <c r="D80" s="31">
        <f t="shared" si="5"/>
        <v>45469</v>
      </c>
      <c r="E80" s="31">
        <f t="shared" si="6"/>
        <v>45470</v>
      </c>
      <c r="F80" s="31">
        <f t="shared" si="7"/>
        <v>45471</v>
      </c>
      <c r="G80" s="31">
        <f t="shared" si="8"/>
        <v>45472</v>
      </c>
      <c r="H80" s="31">
        <f t="shared" si="9"/>
        <v>45473</v>
      </c>
    </row>
    <row r="81" spans="1:8" x14ac:dyDescent="0.25">
      <c r="A81" t="str">
        <f t="shared" si="10"/>
        <v>272024</v>
      </c>
      <c r="B81" s="31">
        <f t="shared" si="3"/>
        <v>45474</v>
      </c>
      <c r="C81" s="31">
        <f t="shared" si="4"/>
        <v>45475</v>
      </c>
      <c r="D81" s="31">
        <f t="shared" si="5"/>
        <v>45476</v>
      </c>
      <c r="E81" s="31">
        <f t="shared" si="6"/>
        <v>45477</v>
      </c>
      <c r="F81" s="31">
        <f t="shared" si="7"/>
        <v>45478</v>
      </c>
      <c r="G81" s="31">
        <f t="shared" si="8"/>
        <v>45479</v>
      </c>
      <c r="H81" s="31">
        <f t="shared" si="9"/>
        <v>45480</v>
      </c>
    </row>
    <row r="82" spans="1:8" x14ac:dyDescent="0.25">
      <c r="A82" t="str">
        <f t="shared" si="10"/>
        <v>282024</v>
      </c>
      <c r="B82" s="31">
        <f t="shared" si="3"/>
        <v>45481</v>
      </c>
      <c r="C82" s="31">
        <f t="shared" si="4"/>
        <v>45482</v>
      </c>
      <c r="D82" s="31">
        <f t="shared" si="5"/>
        <v>45483</v>
      </c>
      <c r="E82" s="31">
        <f t="shared" si="6"/>
        <v>45484</v>
      </c>
      <c r="F82" s="31">
        <f t="shared" si="7"/>
        <v>45485</v>
      </c>
      <c r="G82" s="31">
        <f t="shared" si="8"/>
        <v>45486</v>
      </c>
      <c r="H82" s="31">
        <f t="shared" si="9"/>
        <v>45487</v>
      </c>
    </row>
    <row r="83" spans="1:8" x14ac:dyDescent="0.25">
      <c r="A83" t="str">
        <f t="shared" si="10"/>
        <v>292024</v>
      </c>
      <c r="B83" s="31">
        <f t="shared" si="3"/>
        <v>45488</v>
      </c>
      <c r="C83" s="31">
        <f t="shared" si="4"/>
        <v>45489</v>
      </c>
      <c r="D83" s="31">
        <f t="shared" si="5"/>
        <v>45490</v>
      </c>
      <c r="E83" s="31">
        <f t="shared" si="6"/>
        <v>45491</v>
      </c>
      <c r="F83" s="31">
        <f t="shared" si="7"/>
        <v>45492</v>
      </c>
      <c r="G83" s="31">
        <f t="shared" si="8"/>
        <v>45493</v>
      </c>
      <c r="H83" s="31">
        <f t="shared" si="9"/>
        <v>45494</v>
      </c>
    </row>
    <row r="84" spans="1:8" x14ac:dyDescent="0.25">
      <c r="A84" t="str">
        <f t="shared" si="10"/>
        <v>302024</v>
      </c>
      <c r="B84" s="31">
        <f t="shared" si="3"/>
        <v>45495</v>
      </c>
      <c r="C84" s="31">
        <f t="shared" si="4"/>
        <v>45496</v>
      </c>
      <c r="D84" s="31">
        <f t="shared" si="5"/>
        <v>45497</v>
      </c>
      <c r="E84" s="31">
        <f t="shared" si="6"/>
        <v>45498</v>
      </c>
      <c r="F84" s="31">
        <f t="shared" si="7"/>
        <v>45499</v>
      </c>
      <c r="G84" s="31">
        <f t="shared" si="8"/>
        <v>45500</v>
      </c>
      <c r="H84" s="31">
        <f t="shared" si="9"/>
        <v>45501</v>
      </c>
    </row>
    <row r="85" spans="1:8" x14ac:dyDescent="0.25">
      <c r="A85" t="str">
        <f t="shared" si="10"/>
        <v>312024</v>
      </c>
      <c r="B85" s="31">
        <f t="shared" si="3"/>
        <v>45502</v>
      </c>
      <c r="C85" s="31">
        <f t="shared" si="4"/>
        <v>45503</v>
      </c>
      <c r="D85" s="31">
        <f t="shared" si="5"/>
        <v>45504</v>
      </c>
      <c r="E85" s="31">
        <f t="shared" si="6"/>
        <v>45505</v>
      </c>
      <c r="F85" s="31">
        <f t="shared" si="7"/>
        <v>45506</v>
      </c>
      <c r="G85" s="31">
        <f t="shared" si="8"/>
        <v>45507</v>
      </c>
      <c r="H85" s="31">
        <f t="shared" si="9"/>
        <v>45508</v>
      </c>
    </row>
    <row r="86" spans="1:8" x14ac:dyDescent="0.25">
      <c r="A86" t="str">
        <f t="shared" si="10"/>
        <v>322024</v>
      </c>
      <c r="B86" s="31">
        <f t="shared" si="3"/>
        <v>45509</v>
      </c>
      <c r="C86" s="31">
        <f t="shared" si="4"/>
        <v>45510</v>
      </c>
      <c r="D86" s="31">
        <f t="shared" si="5"/>
        <v>45511</v>
      </c>
      <c r="E86" s="31">
        <f t="shared" si="6"/>
        <v>45512</v>
      </c>
      <c r="F86" s="31">
        <f t="shared" si="7"/>
        <v>45513</v>
      </c>
      <c r="G86" s="31">
        <f t="shared" si="8"/>
        <v>45514</v>
      </c>
      <c r="H86" s="31">
        <f t="shared" si="9"/>
        <v>45515</v>
      </c>
    </row>
    <row r="87" spans="1:8" x14ac:dyDescent="0.25">
      <c r="A87" t="str">
        <f t="shared" si="10"/>
        <v>332024</v>
      </c>
      <c r="B87" s="31">
        <f t="shared" si="3"/>
        <v>45516</v>
      </c>
      <c r="C87" s="31">
        <f t="shared" si="4"/>
        <v>45517</v>
      </c>
      <c r="D87" s="31">
        <f t="shared" si="5"/>
        <v>45518</v>
      </c>
      <c r="E87" s="31">
        <f t="shared" si="6"/>
        <v>45519</v>
      </c>
      <c r="F87" s="31">
        <f t="shared" si="7"/>
        <v>45520</v>
      </c>
      <c r="G87" s="31">
        <f t="shared" si="8"/>
        <v>45521</v>
      </c>
      <c r="H87" s="31">
        <f t="shared" si="9"/>
        <v>45522</v>
      </c>
    </row>
    <row r="88" spans="1:8" x14ac:dyDescent="0.25">
      <c r="A88" t="str">
        <f t="shared" si="10"/>
        <v>342024</v>
      </c>
      <c r="B88" s="31">
        <f t="shared" si="3"/>
        <v>45523</v>
      </c>
      <c r="C88" s="31">
        <f t="shared" si="4"/>
        <v>45524</v>
      </c>
      <c r="D88" s="31">
        <f t="shared" si="5"/>
        <v>45525</v>
      </c>
      <c r="E88" s="31">
        <f t="shared" si="6"/>
        <v>45526</v>
      </c>
      <c r="F88" s="31">
        <f t="shared" si="7"/>
        <v>45527</v>
      </c>
      <c r="G88" s="31">
        <f t="shared" si="8"/>
        <v>45528</v>
      </c>
      <c r="H88" s="31">
        <f t="shared" si="9"/>
        <v>45529</v>
      </c>
    </row>
    <row r="89" spans="1:8" x14ac:dyDescent="0.25">
      <c r="A89" t="str">
        <f t="shared" si="10"/>
        <v>352024</v>
      </c>
      <c r="B89" s="31">
        <f t="shared" si="3"/>
        <v>45530</v>
      </c>
      <c r="C89" s="31">
        <f t="shared" si="4"/>
        <v>45531</v>
      </c>
      <c r="D89" s="31">
        <f t="shared" si="5"/>
        <v>45532</v>
      </c>
      <c r="E89" s="31">
        <f t="shared" si="6"/>
        <v>45533</v>
      </c>
      <c r="F89" s="31">
        <f t="shared" si="7"/>
        <v>45534</v>
      </c>
      <c r="G89" s="31">
        <f t="shared" si="8"/>
        <v>45535</v>
      </c>
      <c r="H89" s="31">
        <f t="shared" si="9"/>
        <v>45536</v>
      </c>
    </row>
    <row r="90" spans="1:8" x14ac:dyDescent="0.25">
      <c r="A90" t="str">
        <f t="shared" si="10"/>
        <v>362024</v>
      </c>
      <c r="B90" s="31">
        <f t="shared" si="3"/>
        <v>45537</v>
      </c>
      <c r="C90" s="31">
        <f t="shared" si="4"/>
        <v>45538</v>
      </c>
      <c r="D90" s="31">
        <f t="shared" si="5"/>
        <v>45539</v>
      </c>
      <c r="E90" s="31">
        <f t="shared" si="6"/>
        <v>45540</v>
      </c>
      <c r="F90" s="31">
        <f t="shared" si="7"/>
        <v>45541</v>
      </c>
      <c r="G90" s="31">
        <f t="shared" si="8"/>
        <v>45542</v>
      </c>
      <c r="H90" s="31">
        <f t="shared" si="9"/>
        <v>45543</v>
      </c>
    </row>
    <row r="91" spans="1:8" x14ac:dyDescent="0.25">
      <c r="A91" t="str">
        <f t="shared" si="10"/>
        <v>372024</v>
      </c>
      <c r="B91" s="31">
        <f t="shared" si="3"/>
        <v>45544</v>
      </c>
      <c r="C91" s="31">
        <f t="shared" si="4"/>
        <v>45545</v>
      </c>
      <c r="D91" s="31">
        <f t="shared" si="5"/>
        <v>45546</v>
      </c>
      <c r="E91" s="31">
        <f t="shared" si="6"/>
        <v>45547</v>
      </c>
      <c r="F91" s="31">
        <f t="shared" si="7"/>
        <v>45548</v>
      </c>
      <c r="G91" s="31">
        <f t="shared" si="8"/>
        <v>45549</v>
      </c>
      <c r="H91" s="31">
        <f t="shared" si="9"/>
        <v>45550</v>
      </c>
    </row>
    <row r="92" spans="1:8" x14ac:dyDescent="0.25">
      <c r="A92" t="str">
        <f t="shared" si="10"/>
        <v>382024</v>
      </c>
      <c r="B92" s="31">
        <f t="shared" si="3"/>
        <v>45551</v>
      </c>
      <c r="C92" s="31">
        <f t="shared" si="4"/>
        <v>45552</v>
      </c>
      <c r="D92" s="31">
        <f t="shared" si="5"/>
        <v>45553</v>
      </c>
      <c r="E92" s="31">
        <f t="shared" si="6"/>
        <v>45554</v>
      </c>
      <c r="F92" s="31">
        <f t="shared" si="7"/>
        <v>45555</v>
      </c>
      <c r="G92" s="31">
        <f t="shared" si="8"/>
        <v>45556</v>
      </c>
      <c r="H92" s="31">
        <f t="shared" si="9"/>
        <v>45557</v>
      </c>
    </row>
    <row r="93" spans="1:8" x14ac:dyDescent="0.25">
      <c r="A93" t="str">
        <f t="shared" si="10"/>
        <v>392024</v>
      </c>
      <c r="B93" s="31">
        <f t="shared" si="3"/>
        <v>45558</v>
      </c>
      <c r="C93" s="31">
        <f t="shared" si="4"/>
        <v>45559</v>
      </c>
      <c r="D93" s="31">
        <f t="shared" si="5"/>
        <v>45560</v>
      </c>
      <c r="E93" s="31">
        <f t="shared" si="6"/>
        <v>45561</v>
      </c>
      <c r="F93" s="31">
        <f t="shared" si="7"/>
        <v>45562</v>
      </c>
      <c r="G93" s="31">
        <f t="shared" si="8"/>
        <v>45563</v>
      </c>
      <c r="H93" s="31">
        <f t="shared" si="9"/>
        <v>45564</v>
      </c>
    </row>
    <row r="94" spans="1:8" x14ac:dyDescent="0.25">
      <c r="A94" t="str">
        <f t="shared" si="10"/>
        <v>402024</v>
      </c>
      <c r="B94" s="31">
        <f t="shared" si="3"/>
        <v>45565</v>
      </c>
      <c r="C94" s="31">
        <f t="shared" si="4"/>
        <v>45566</v>
      </c>
      <c r="D94" s="31">
        <f t="shared" si="5"/>
        <v>45567</v>
      </c>
      <c r="E94" s="31">
        <f t="shared" si="6"/>
        <v>45568</v>
      </c>
      <c r="F94" s="31">
        <f t="shared" si="7"/>
        <v>45569</v>
      </c>
      <c r="G94" s="31">
        <f t="shared" si="8"/>
        <v>45570</v>
      </c>
      <c r="H94" s="31">
        <f t="shared" si="9"/>
        <v>45571</v>
      </c>
    </row>
    <row r="95" spans="1:8" x14ac:dyDescent="0.25">
      <c r="A95" t="str">
        <f t="shared" si="10"/>
        <v>412024</v>
      </c>
      <c r="B95" s="31">
        <f t="shared" si="3"/>
        <v>45572</v>
      </c>
      <c r="C95" s="31">
        <f t="shared" si="4"/>
        <v>45573</v>
      </c>
      <c r="D95" s="31">
        <f t="shared" si="5"/>
        <v>45574</v>
      </c>
      <c r="E95" s="31">
        <f t="shared" si="6"/>
        <v>45575</v>
      </c>
      <c r="F95" s="31">
        <f t="shared" si="7"/>
        <v>45576</v>
      </c>
      <c r="G95" s="31">
        <f t="shared" si="8"/>
        <v>45577</v>
      </c>
      <c r="H95" s="31">
        <f t="shared" si="9"/>
        <v>45578</v>
      </c>
    </row>
    <row r="96" spans="1:8" x14ac:dyDescent="0.25">
      <c r="A96" t="str">
        <f t="shared" si="10"/>
        <v>422024</v>
      </c>
      <c r="B96" s="31">
        <f t="shared" si="3"/>
        <v>45579</v>
      </c>
      <c r="C96" s="31">
        <f t="shared" si="4"/>
        <v>45580</v>
      </c>
      <c r="D96" s="31">
        <f t="shared" si="5"/>
        <v>45581</v>
      </c>
      <c r="E96" s="31">
        <f t="shared" si="6"/>
        <v>45582</v>
      </c>
      <c r="F96" s="31">
        <f t="shared" si="7"/>
        <v>45583</v>
      </c>
      <c r="G96" s="31">
        <f t="shared" si="8"/>
        <v>45584</v>
      </c>
      <c r="H96" s="31">
        <f t="shared" si="9"/>
        <v>45585</v>
      </c>
    </row>
    <row r="97" spans="1:8" x14ac:dyDescent="0.25">
      <c r="A97" t="str">
        <f t="shared" si="10"/>
        <v>432024</v>
      </c>
      <c r="B97" s="31">
        <f t="shared" ref="B97:B160" si="11">+B96+7</f>
        <v>45586</v>
      </c>
      <c r="C97" s="31">
        <f t="shared" ref="C97:C160" si="12">+C96+7</f>
        <v>45587</v>
      </c>
      <c r="D97" s="31">
        <f t="shared" ref="D97:D160" si="13">+D96+7</f>
        <v>45588</v>
      </c>
      <c r="E97" s="31">
        <f t="shared" ref="E97:E160" si="14">+E96+7</f>
        <v>45589</v>
      </c>
      <c r="F97" s="31">
        <f t="shared" ref="F97:F160" si="15">+F96+7</f>
        <v>45590</v>
      </c>
      <c r="G97" s="31">
        <f t="shared" ref="G97:G160" si="16">+G96+7</f>
        <v>45591</v>
      </c>
      <c r="H97" s="31">
        <f t="shared" ref="H97:H160" si="17">+H96+7</f>
        <v>45592</v>
      </c>
    </row>
    <row r="98" spans="1:8" x14ac:dyDescent="0.25">
      <c r="A98" t="str">
        <f t="shared" si="10"/>
        <v>442024</v>
      </c>
      <c r="B98" s="31">
        <f t="shared" si="11"/>
        <v>45593</v>
      </c>
      <c r="C98" s="31">
        <f t="shared" si="12"/>
        <v>45594</v>
      </c>
      <c r="D98" s="31">
        <f t="shared" si="13"/>
        <v>45595</v>
      </c>
      <c r="E98" s="31">
        <f t="shared" si="14"/>
        <v>45596</v>
      </c>
      <c r="F98" s="31">
        <f t="shared" si="15"/>
        <v>45597</v>
      </c>
      <c r="G98" s="31">
        <f t="shared" si="16"/>
        <v>45598</v>
      </c>
      <c r="H98" s="31">
        <f t="shared" si="17"/>
        <v>45599</v>
      </c>
    </row>
    <row r="99" spans="1:8" x14ac:dyDescent="0.25">
      <c r="A99" t="str">
        <f t="shared" si="10"/>
        <v>452024</v>
      </c>
      <c r="B99" s="31">
        <f t="shared" si="11"/>
        <v>45600</v>
      </c>
      <c r="C99" s="31">
        <f t="shared" si="12"/>
        <v>45601</v>
      </c>
      <c r="D99" s="31">
        <f t="shared" si="13"/>
        <v>45602</v>
      </c>
      <c r="E99" s="31">
        <f t="shared" si="14"/>
        <v>45603</v>
      </c>
      <c r="F99" s="31">
        <f t="shared" si="15"/>
        <v>45604</v>
      </c>
      <c r="G99" s="31">
        <f t="shared" si="16"/>
        <v>45605</v>
      </c>
      <c r="H99" s="31">
        <f t="shared" si="17"/>
        <v>45606</v>
      </c>
    </row>
    <row r="100" spans="1:8" x14ac:dyDescent="0.25">
      <c r="A100" t="str">
        <f t="shared" si="10"/>
        <v>462024</v>
      </c>
      <c r="B100" s="31">
        <f t="shared" si="11"/>
        <v>45607</v>
      </c>
      <c r="C100" s="31">
        <f t="shared" si="12"/>
        <v>45608</v>
      </c>
      <c r="D100" s="31">
        <f t="shared" si="13"/>
        <v>45609</v>
      </c>
      <c r="E100" s="31">
        <f t="shared" si="14"/>
        <v>45610</v>
      </c>
      <c r="F100" s="31">
        <f t="shared" si="15"/>
        <v>45611</v>
      </c>
      <c r="G100" s="31">
        <f t="shared" si="16"/>
        <v>45612</v>
      </c>
      <c r="H100" s="31">
        <f t="shared" si="17"/>
        <v>45613</v>
      </c>
    </row>
    <row r="101" spans="1:8" x14ac:dyDescent="0.25">
      <c r="A101" t="str">
        <f t="shared" si="10"/>
        <v>472024</v>
      </c>
      <c r="B101" s="31">
        <f t="shared" si="11"/>
        <v>45614</v>
      </c>
      <c r="C101" s="31">
        <f t="shared" si="12"/>
        <v>45615</v>
      </c>
      <c r="D101" s="31">
        <f t="shared" si="13"/>
        <v>45616</v>
      </c>
      <c r="E101" s="31">
        <f t="shared" si="14"/>
        <v>45617</v>
      </c>
      <c r="F101" s="31">
        <f t="shared" si="15"/>
        <v>45618</v>
      </c>
      <c r="G101" s="31">
        <f t="shared" si="16"/>
        <v>45619</v>
      </c>
      <c r="H101" s="31">
        <f t="shared" si="17"/>
        <v>45620</v>
      </c>
    </row>
    <row r="102" spans="1:8" x14ac:dyDescent="0.25">
      <c r="A102" t="str">
        <f t="shared" si="10"/>
        <v>482024</v>
      </c>
      <c r="B102" s="31">
        <f t="shared" si="11"/>
        <v>45621</v>
      </c>
      <c r="C102" s="31">
        <f t="shared" si="12"/>
        <v>45622</v>
      </c>
      <c r="D102" s="31">
        <f t="shared" si="13"/>
        <v>45623</v>
      </c>
      <c r="E102" s="31">
        <f t="shared" si="14"/>
        <v>45624</v>
      </c>
      <c r="F102" s="31">
        <f t="shared" si="15"/>
        <v>45625</v>
      </c>
      <c r="G102" s="31">
        <f t="shared" si="16"/>
        <v>45626</v>
      </c>
      <c r="H102" s="31">
        <f t="shared" si="17"/>
        <v>45627</v>
      </c>
    </row>
    <row r="103" spans="1:8" x14ac:dyDescent="0.25">
      <c r="A103" t="str">
        <f t="shared" si="10"/>
        <v>492024</v>
      </c>
      <c r="B103" s="31">
        <f t="shared" si="11"/>
        <v>45628</v>
      </c>
      <c r="C103" s="31">
        <f t="shared" si="12"/>
        <v>45629</v>
      </c>
      <c r="D103" s="31">
        <f t="shared" si="13"/>
        <v>45630</v>
      </c>
      <c r="E103" s="31">
        <f t="shared" si="14"/>
        <v>45631</v>
      </c>
      <c r="F103" s="31">
        <f t="shared" si="15"/>
        <v>45632</v>
      </c>
      <c r="G103" s="31">
        <f t="shared" si="16"/>
        <v>45633</v>
      </c>
      <c r="H103" s="31">
        <f t="shared" si="17"/>
        <v>45634</v>
      </c>
    </row>
    <row r="104" spans="1:8" x14ac:dyDescent="0.25">
      <c r="A104" t="str">
        <f t="shared" si="10"/>
        <v>502024</v>
      </c>
      <c r="B104" s="31">
        <f t="shared" si="11"/>
        <v>45635</v>
      </c>
      <c r="C104" s="31">
        <f t="shared" si="12"/>
        <v>45636</v>
      </c>
      <c r="D104" s="31">
        <f t="shared" si="13"/>
        <v>45637</v>
      </c>
      <c r="E104" s="31">
        <f t="shared" si="14"/>
        <v>45638</v>
      </c>
      <c r="F104" s="31">
        <f t="shared" si="15"/>
        <v>45639</v>
      </c>
      <c r="G104" s="31">
        <f t="shared" si="16"/>
        <v>45640</v>
      </c>
      <c r="H104" s="31">
        <f t="shared" si="17"/>
        <v>45641</v>
      </c>
    </row>
    <row r="105" spans="1:8" x14ac:dyDescent="0.25">
      <c r="A105" t="str">
        <f t="shared" si="10"/>
        <v>512024</v>
      </c>
      <c r="B105" s="31">
        <f t="shared" si="11"/>
        <v>45642</v>
      </c>
      <c r="C105" s="31">
        <f t="shared" si="12"/>
        <v>45643</v>
      </c>
      <c r="D105" s="31">
        <f t="shared" si="13"/>
        <v>45644</v>
      </c>
      <c r="E105" s="31">
        <f t="shared" si="14"/>
        <v>45645</v>
      </c>
      <c r="F105" s="31">
        <f t="shared" si="15"/>
        <v>45646</v>
      </c>
      <c r="G105" s="31">
        <f t="shared" si="16"/>
        <v>45647</v>
      </c>
      <c r="H105" s="31">
        <f t="shared" si="17"/>
        <v>45648</v>
      </c>
    </row>
    <row r="106" spans="1:8" x14ac:dyDescent="0.25">
      <c r="A106" t="str">
        <f t="shared" si="10"/>
        <v>522024</v>
      </c>
      <c r="B106" s="31">
        <f t="shared" si="11"/>
        <v>45649</v>
      </c>
      <c r="C106" s="31">
        <f t="shared" si="12"/>
        <v>45650</v>
      </c>
      <c r="D106" s="31">
        <f t="shared" si="13"/>
        <v>45651</v>
      </c>
      <c r="E106" s="31">
        <f t="shared" si="14"/>
        <v>45652</v>
      </c>
      <c r="F106" s="31">
        <f t="shared" si="15"/>
        <v>45653</v>
      </c>
      <c r="G106" s="31">
        <f t="shared" si="16"/>
        <v>45654</v>
      </c>
      <c r="H106" s="31">
        <f t="shared" si="17"/>
        <v>45655</v>
      </c>
    </row>
    <row r="107" spans="1:8" x14ac:dyDescent="0.25">
      <c r="A107" t="str">
        <f t="shared" si="10"/>
        <v>12025</v>
      </c>
      <c r="B107" s="31">
        <f t="shared" si="11"/>
        <v>45656</v>
      </c>
      <c r="C107" s="31">
        <f t="shared" si="12"/>
        <v>45657</v>
      </c>
      <c r="D107" s="31">
        <f t="shared" si="13"/>
        <v>45658</v>
      </c>
      <c r="E107" s="31">
        <f t="shared" si="14"/>
        <v>45659</v>
      </c>
      <c r="F107" s="31">
        <f t="shared" si="15"/>
        <v>45660</v>
      </c>
      <c r="G107" s="31">
        <f t="shared" si="16"/>
        <v>45661</v>
      </c>
      <c r="H107" s="31">
        <f t="shared" si="17"/>
        <v>45662</v>
      </c>
    </row>
    <row r="108" spans="1:8" x14ac:dyDescent="0.25">
      <c r="A108" t="str">
        <f t="shared" si="10"/>
        <v>22025</v>
      </c>
      <c r="B108" s="31">
        <f t="shared" si="11"/>
        <v>45663</v>
      </c>
      <c r="C108" s="31">
        <f t="shared" si="12"/>
        <v>45664</v>
      </c>
      <c r="D108" s="31">
        <f t="shared" si="13"/>
        <v>45665</v>
      </c>
      <c r="E108" s="31">
        <f t="shared" si="14"/>
        <v>45666</v>
      </c>
      <c r="F108" s="31">
        <f t="shared" si="15"/>
        <v>45667</v>
      </c>
      <c r="G108" s="31">
        <f t="shared" si="16"/>
        <v>45668</v>
      </c>
      <c r="H108" s="31">
        <f t="shared" si="17"/>
        <v>45669</v>
      </c>
    </row>
    <row r="109" spans="1:8" x14ac:dyDescent="0.25">
      <c r="A109" t="str">
        <f t="shared" si="10"/>
        <v>32025</v>
      </c>
      <c r="B109" s="31">
        <f t="shared" si="11"/>
        <v>45670</v>
      </c>
      <c r="C109" s="31">
        <f t="shared" si="12"/>
        <v>45671</v>
      </c>
      <c r="D109" s="31">
        <f t="shared" si="13"/>
        <v>45672</v>
      </c>
      <c r="E109" s="31">
        <f t="shared" si="14"/>
        <v>45673</v>
      </c>
      <c r="F109" s="31">
        <f t="shared" si="15"/>
        <v>45674</v>
      </c>
      <c r="G109" s="31">
        <f t="shared" si="16"/>
        <v>45675</v>
      </c>
      <c r="H109" s="31">
        <f t="shared" si="17"/>
        <v>45676</v>
      </c>
    </row>
    <row r="110" spans="1:8" x14ac:dyDescent="0.25">
      <c r="A110" t="str">
        <f t="shared" si="10"/>
        <v>42025</v>
      </c>
      <c r="B110" s="31">
        <f t="shared" si="11"/>
        <v>45677</v>
      </c>
      <c r="C110" s="31">
        <f t="shared" si="12"/>
        <v>45678</v>
      </c>
      <c r="D110" s="31">
        <f t="shared" si="13"/>
        <v>45679</v>
      </c>
      <c r="E110" s="31">
        <f t="shared" si="14"/>
        <v>45680</v>
      </c>
      <c r="F110" s="31">
        <f t="shared" si="15"/>
        <v>45681</v>
      </c>
      <c r="G110" s="31">
        <f t="shared" si="16"/>
        <v>45682</v>
      </c>
      <c r="H110" s="31">
        <f t="shared" si="17"/>
        <v>45683</v>
      </c>
    </row>
    <row r="111" spans="1:8" x14ac:dyDescent="0.25">
      <c r="A111" t="str">
        <f t="shared" si="10"/>
        <v>52025</v>
      </c>
      <c r="B111" s="31">
        <f t="shared" si="11"/>
        <v>45684</v>
      </c>
      <c r="C111" s="31">
        <f t="shared" si="12"/>
        <v>45685</v>
      </c>
      <c r="D111" s="31">
        <f t="shared" si="13"/>
        <v>45686</v>
      </c>
      <c r="E111" s="31">
        <f t="shared" si="14"/>
        <v>45687</v>
      </c>
      <c r="F111" s="31">
        <f t="shared" si="15"/>
        <v>45688</v>
      </c>
      <c r="G111" s="31">
        <f t="shared" si="16"/>
        <v>45689</v>
      </c>
      <c r="H111" s="31">
        <f t="shared" si="17"/>
        <v>45690</v>
      </c>
    </row>
    <row r="112" spans="1:8" x14ac:dyDescent="0.25">
      <c r="A112" t="str">
        <f t="shared" si="10"/>
        <v>62025</v>
      </c>
      <c r="B112" s="31">
        <f t="shared" si="11"/>
        <v>45691</v>
      </c>
      <c r="C112" s="31">
        <f t="shared" si="12"/>
        <v>45692</v>
      </c>
      <c r="D112" s="31">
        <f t="shared" si="13"/>
        <v>45693</v>
      </c>
      <c r="E112" s="31">
        <f t="shared" si="14"/>
        <v>45694</v>
      </c>
      <c r="F112" s="31">
        <f t="shared" si="15"/>
        <v>45695</v>
      </c>
      <c r="G112" s="31">
        <f t="shared" si="16"/>
        <v>45696</v>
      </c>
      <c r="H112" s="31">
        <f t="shared" si="17"/>
        <v>45697</v>
      </c>
    </row>
    <row r="113" spans="1:8" x14ac:dyDescent="0.25">
      <c r="A113" t="str">
        <f t="shared" si="10"/>
        <v>72025</v>
      </c>
      <c r="B113" s="31">
        <f t="shared" si="11"/>
        <v>45698</v>
      </c>
      <c r="C113" s="31">
        <f t="shared" si="12"/>
        <v>45699</v>
      </c>
      <c r="D113" s="31">
        <f t="shared" si="13"/>
        <v>45700</v>
      </c>
      <c r="E113" s="31">
        <f t="shared" si="14"/>
        <v>45701</v>
      </c>
      <c r="F113" s="31">
        <f t="shared" si="15"/>
        <v>45702</v>
      </c>
      <c r="G113" s="31">
        <f t="shared" si="16"/>
        <v>45703</v>
      </c>
      <c r="H113" s="31">
        <f t="shared" si="17"/>
        <v>45704</v>
      </c>
    </row>
    <row r="114" spans="1:8" x14ac:dyDescent="0.25">
      <c r="A114" t="str">
        <f t="shared" si="10"/>
        <v>82025</v>
      </c>
      <c r="B114" s="31">
        <f t="shared" si="11"/>
        <v>45705</v>
      </c>
      <c r="C114" s="31">
        <f t="shared" si="12"/>
        <v>45706</v>
      </c>
      <c r="D114" s="31">
        <f t="shared" si="13"/>
        <v>45707</v>
      </c>
      <c r="E114" s="31">
        <f t="shared" si="14"/>
        <v>45708</v>
      </c>
      <c r="F114" s="31">
        <f t="shared" si="15"/>
        <v>45709</v>
      </c>
      <c r="G114" s="31">
        <f t="shared" si="16"/>
        <v>45710</v>
      </c>
      <c r="H114" s="31">
        <f t="shared" si="17"/>
        <v>45711</v>
      </c>
    </row>
    <row r="115" spans="1:8" x14ac:dyDescent="0.25">
      <c r="A115" t="str">
        <f t="shared" si="10"/>
        <v>92025</v>
      </c>
      <c r="B115" s="31">
        <f t="shared" si="11"/>
        <v>45712</v>
      </c>
      <c r="C115" s="31">
        <f t="shared" si="12"/>
        <v>45713</v>
      </c>
      <c r="D115" s="31">
        <f t="shared" si="13"/>
        <v>45714</v>
      </c>
      <c r="E115" s="31">
        <f t="shared" si="14"/>
        <v>45715</v>
      </c>
      <c r="F115" s="31">
        <f t="shared" si="15"/>
        <v>45716</v>
      </c>
      <c r="G115" s="31">
        <f t="shared" si="16"/>
        <v>45717</v>
      </c>
      <c r="H115" s="31">
        <f t="shared" si="17"/>
        <v>45718</v>
      </c>
    </row>
    <row r="116" spans="1:8" x14ac:dyDescent="0.25">
      <c r="A116" t="str">
        <f t="shared" si="10"/>
        <v>102025</v>
      </c>
      <c r="B116" s="31">
        <f t="shared" si="11"/>
        <v>45719</v>
      </c>
      <c r="C116" s="31">
        <f t="shared" si="12"/>
        <v>45720</v>
      </c>
      <c r="D116" s="31">
        <f t="shared" si="13"/>
        <v>45721</v>
      </c>
      <c r="E116" s="31">
        <f t="shared" si="14"/>
        <v>45722</v>
      </c>
      <c r="F116" s="31">
        <f t="shared" si="15"/>
        <v>45723</v>
      </c>
      <c r="G116" s="31">
        <f t="shared" si="16"/>
        <v>45724</v>
      </c>
      <c r="H116" s="31">
        <f t="shared" si="17"/>
        <v>45725</v>
      </c>
    </row>
    <row r="117" spans="1:8" x14ac:dyDescent="0.25">
      <c r="A117" t="str">
        <f t="shared" si="10"/>
        <v>112025</v>
      </c>
      <c r="B117" s="31">
        <f t="shared" si="11"/>
        <v>45726</v>
      </c>
      <c r="C117" s="31">
        <f t="shared" si="12"/>
        <v>45727</v>
      </c>
      <c r="D117" s="31">
        <f t="shared" si="13"/>
        <v>45728</v>
      </c>
      <c r="E117" s="31">
        <f t="shared" si="14"/>
        <v>45729</v>
      </c>
      <c r="F117" s="31">
        <f t="shared" si="15"/>
        <v>45730</v>
      </c>
      <c r="G117" s="31">
        <f t="shared" si="16"/>
        <v>45731</v>
      </c>
      <c r="H117" s="31">
        <f t="shared" si="17"/>
        <v>45732</v>
      </c>
    </row>
    <row r="118" spans="1:8" x14ac:dyDescent="0.25">
      <c r="A118" t="str">
        <f t="shared" si="10"/>
        <v>122025</v>
      </c>
      <c r="B118" s="31">
        <f t="shared" si="11"/>
        <v>45733</v>
      </c>
      <c r="C118" s="31">
        <f t="shared" si="12"/>
        <v>45734</v>
      </c>
      <c r="D118" s="31">
        <f t="shared" si="13"/>
        <v>45735</v>
      </c>
      <c r="E118" s="31">
        <f t="shared" si="14"/>
        <v>45736</v>
      </c>
      <c r="F118" s="31">
        <f t="shared" si="15"/>
        <v>45737</v>
      </c>
      <c r="G118" s="31">
        <f t="shared" si="16"/>
        <v>45738</v>
      </c>
      <c r="H118" s="31">
        <f t="shared" si="17"/>
        <v>45739</v>
      </c>
    </row>
    <row r="119" spans="1:8" x14ac:dyDescent="0.25">
      <c r="A119" t="str">
        <f t="shared" si="10"/>
        <v>132025</v>
      </c>
      <c r="B119" s="31">
        <f t="shared" si="11"/>
        <v>45740</v>
      </c>
      <c r="C119" s="31">
        <f t="shared" si="12"/>
        <v>45741</v>
      </c>
      <c r="D119" s="31">
        <f t="shared" si="13"/>
        <v>45742</v>
      </c>
      <c r="E119" s="31">
        <f t="shared" si="14"/>
        <v>45743</v>
      </c>
      <c r="F119" s="31">
        <f t="shared" si="15"/>
        <v>45744</v>
      </c>
      <c r="G119" s="31">
        <f t="shared" si="16"/>
        <v>45745</v>
      </c>
      <c r="H119" s="31">
        <f t="shared" si="17"/>
        <v>45746</v>
      </c>
    </row>
    <row r="120" spans="1:8" x14ac:dyDescent="0.25">
      <c r="A120" t="str">
        <f t="shared" si="10"/>
        <v>142025</v>
      </c>
      <c r="B120" s="31">
        <f t="shared" si="11"/>
        <v>45747</v>
      </c>
      <c r="C120" s="31">
        <f t="shared" si="12"/>
        <v>45748</v>
      </c>
      <c r="D120" s="31">
        <f t="shared" si="13"/>
        <v>45749</v>
      </c>
      <c r="E120" s="31">
        <f t="shared" si="14"/>
        <v>45750</v>
      </c>
      <c r="F120" s="31">
        <f t="shared" si="15"/>
        <v>45751</v>
      </c>
      <c r="G120" s="31">
        <f t="shared" si="16"/>
        <v>45752</v>
      </c>
      <c r="H120" s="31">
        <f t="shared" si="17"/>
        <v>45753</v>
      </c>
    </row>
    <row r="121" spans="1:8" x14ac:dyDescent="0.25">
      <c r="A121" t="str">
        <f t="shared" si="10"/>
        <v>152025</v>
      </c>
      <c r="B121" s="31">
        <f t="shared" si="11"/>
        <v>45754</v>
      </c>
      <c r="C121" s="31">
        <f t="shared" si="12"/>
        <v>45755</v>
      </c>
      <c r="D121" s="31">
        <f t="shared" si="13"/>
        <v>45756</v>
      </c>
      <c r="E121" s="31">
        <f t="shared" si="14"/>
        <v>45757</v>
      </c>
      <c r="F121" s="31">
        <f t="shared" si="15"/>
        <v>45758</v>
      </c>
      <c r="G121" s="31">
        <f t="shared" si="16"/>
        <v>45759</v>
      </c>
      <c r="H121" s="31">
        <f t="shared" si="17"/>
        <v>45760</v>
      </c>
    </row>
    <row r="122" spans="1:8" x14ac:dyDescent="0.25">
      <c r="A122" t="str">
        <f t="shared" si="10"/>
        <v>162025</v>
      </c>
      <c r="B122" s="31">
        <f t="shared" si="11"/>
        <v>45761</v>
      </c>
      <c r="C122" s="31">
        <f t="shared" si="12"/>
        <v>45762</v>
      </c>
      <c r="D122" s="31">
        <f t="shared" si="13"/>
        <v>45763</v>
      </c>
      <c r="E122" s="31">
        <f t="shared" si="14"/>
        <v>45764</v>
      </c>
      <c r="F122" s="31">
        <f t="shared" si="15"/>
        <v>45765</v>
      </c>
      <c r="G122" s="31">
        <f t="shared" si="16"/>
        <v>45766</v>
      </c>
      <c r="H122" s="31">
        <f t="shared" si="17"/>
        <v>45767</v>
      </c>
    </row>
    <row r="123" spans="1:8" x14ac:dyDescent="0.25">
      <c r="A123" t="str">
        <f t="shared" si="10"/>
        <v>172025</v>
      </c>
      <c r="B123" s="31">
        <f t="shared" si="11"/>
        <v>45768</v>
      </c>
      <c r="C123" s="31">
        <f t="shared" si="12"/>
        <v>45769</v>
      </c>
      <c r="D123" s="31">
        <f t="shared" si="13"/>
        <v>45770</v>
      </c>
      <c r="E123" s="31">
        <f t="shared" si="14"/>
        <v>45771</v>
      </c>
      <c r="F123" s="31">
        <f t="shared" si="15"/>
        <v>45772</v>
      </c>
      <c r="G123" s="31">
        <f t="shared" si="16"/>
        <v>45773</v>
      </c>
      <c r="H123" s="31">
        <f t="shared" si="17"/>
        <v>45774</v>
      </c>
    </row>
    <row r="124" spans="1:8" x14ac:dyDescent="0.25">
      <c r="A124" t="str">
        <f t="shared" si="10"/>
        <v>182025</v>
      </c>
      <c r="B124" s="31">
        <f t="shared" si="11"/>
        <v>45775</v>
      </c>
      <c r="C124" s="31">
        <f t="shared" si="12"/>
        <v>45776</v>
      </c>
      <c r="D124" s="31">
        <f t="shared" si="13"/>
        <v>45777</v>
      </c>
      <c r="E124" s="31">
        <f t="shared" si="14"/>
        <v>45778</v>
      </c>
      <c r="F124" s="31">
        <f t="shared" si="15"/>
        <v>45779</v>
      </c>
      <c r="G124" s="31">
        <f t="shared" si="16"/>
        <v>45780</v>
      </c>
      <c r="H124" s="31">
        <f t="shared" si="17"/>
        <v>45781</v>
      </c>
    </row>
    <row r="125" spans="1:8" x14ac:dyDescent="0.25">
      <c r="A125" t="str">
        <f t="shared" si="10"/>
        <v>192025</v>
      </c>
      <c r="B125" s="31">
        <f t="shared" si="11"/>
        <v>45782</v>
      </c>
      <c r="C125" s="31">
        <f t="shared" si="12"/>
        <v>45783</v>
      </c>
      <c r="D125" s="31">
        <f t="shared" si="13"/>
        <v>45784</v>
      </c>
      <c r="E125" s="31">
        <f t="shared" si="14"/>
        <v>45785</v>
      </c>
      <c r="F125" s="31">
        <f t="shared" si="15"/>
        <v>45786</v>
      </c>
      <c r="G125" s="31">
        <f t="shared" si="16"/>
        <v>45787</v>
      </c>
      <c r="H125" s="31">
        <f t="shared" si="17"/>
        <v>45788</v>
      </c>
    </row>
    <row r="126" spans="1:8" x14ac:dyDescent="0.25">
      <c r="A126" t="str">
        <f t="shared" si="10"/>
        <v>202025</v>
      </c>
      <c r="B126" s="31">
        <f t="shared" si="11"/>
        <v>45789</v>
      </c>
      <c r="C126" s="31">
        <f t="shared" si="12"/>
        <v>45790</v>
      </c>
      <c r="D126" s="31">
        <f t="shared" si="13"/>
        <v>45791</v>
      </c>
      <c r="E126" s="31">
        <f t="shared" si="14"/>
        <v>45792</v>
      </c>
      <c r="F126" s="31">
        <f t="shared" si="15"/>
        <v>45793</v>
      </c>
      <c r="G126" s="31">
        <f t="shared" si="16"/>
        <v>45794</v>
      </c>
      <c r="H126" s="31">
        <f t="shared" si="17"/>
        <v>45795</v>
      </c>
    </row>
    <row r="127" spans="1:8" x14ac:dyDescent="0.25">
      <c r="A127" t="str">
        <f t="shared" si="10"/>
        <v>212025</v>
      </c>
      <c r="B127" s="31">
        <f t="shared" si="11"/>
        <v>45796</v>
      </c>
      <c r="C127" s="31">
        <f t="shared" si="12"/>
        <v>45797</v>
      </c>
      <c r="D127" s="31">
        <f t="shared" si="13"/>
        <v>45798</v>
      </c>
      <c r="E127" s="31">
        <f t="shared" si="14"/>
        <v>45799</v>
      </c>
      <c r="F127" s="31">
        <f t="shared" si="15"/>
        <v>45800</v>
      </c>
      <c r="G127" s="31">
        <f t="shared" si="16"/>
        <v>45801</v>
      </c>
      <c r="H127" s="31">
        <f t="shared" si="17"/>
        <v>45802</v>
      </c>
    </row>
    <row r="128" spans="1:8" x14ac:dyDescent="0.25">
      <c r="A128" t="str">
        <f t="shared" si="10"/>
        <v>222025</v>
      </c>
      <c r="B128" s="31">
        <f t="shared" si="11"/>
        <v>45803</v>
      </c>
      <c r="C128" s="31">
        <f t="shared" si="12"/>
        <v>45804</v>
      </c>
      <c r="D128" s="31">
        <f t="shared" si="13"/>
        <v>45805</v>
      </c>
      <c r="E128" s="31">
        <f t="shared" si="14"/>
        <v>45806</v>
      </c>
      <c r="F128" s="31">
        <f t="shared" si="15"/>
        <v>45807</v>
      </c>
      <c r="G128" s="31">
        <f t="shared" si="16"/>
        <v>45808</v>
      </c>
      <c r="H128" s="31">
        <f t="shared" si="17"/>
        <v>45809</v>
      </c>
    </row>
    <row r="129" spans="1:8" x14ac:dyDescent="0.25">
      <c r="A129" t="str">
        <f t="shared" si="10"/>
        <v>232025</v>
      </c>
      <c r="B129" s="31">
        <f t="shared" si="11"/>
        <v>45810</v>
      </c>
      <c r="C129" s="31">
        <f t="shared" si="12"/>
        <v>45811</v>
      </c>
      <c r="D129" s="31">
        <f t="shared" si="13"/>
        <v>45812</v>
      </c>
      <c r="E129" s="31">
        <f t="shared" si="14"/>
        <v>45813</v>
      </c>
      <c r="F129" s="31">
        <f t="shared" si="15"/>
        <v>45814</v>
      </c>
      <c r="G129" s="31">
        <f t="shared" si="16"/>
        <v>45815</v>
      </c>
      <c r="H129" s="31">
        <f t="shared" si="17"/>
        <v>45816</v>
      </c>
    </row>
    <row r="130" spans="1:8" x14ac:dyDescent="0.25">
      <c r="A130" t="str">
        <f t="shared" si="10"/>
        <v>242025</v>
      </c>
      <c r="B130" s="31">
        <f t="shared" si="11"/>
        <v>45817</v>
      </c>
      <c r="C130" s="31">
        <f t="shared" si="12"/>
        <v>45818</v>
      </c>
      <c r="D130" s="31">
        <f t="shared" si="13"/>
        <v>45819</v>
      </c>
      <c r="E130" s="31">
        <f t="shared" si="14"/>
        <v>45820</v>
      </c>
      <c r="F130" s="31">
        <f t="shared" si="15"/>
        <v>45821</v>
      </c>
      <c r="G130" s="31">
        <f t="shared" si="16"/>
        <v>45822</v>
      </c>
      <c r="H130" s="31">
        <f t="shared" si="17"/>
        <v>45823</v>
      </c>
    </row>
    <row r="131" spans="1:8" x14ac:dyDescent="0.25">
      <c r="A131" t="str">
        <f t="shared" ref="A131:A161" si="18">+WEEKNUM(MAX(B131:H131),2)&amp;YEAR(MAX(B131:H131))</f>
        <v>252025</v>
      </c>
      <c r="B131" s="31">
        <f t="shared" si="11"/>
        <v>45824</v>
      </c>
      <c r="C131" s="31">
        <f t="shared" si="12"/>
        <v>45825</v>
      </c>
      <c r="D131" s="31">
        <f t="shared" si="13"/>
        <v>45826</v>
      </c>
      <c r="E131" s="31">
        <f t="shared" si="14"/>
        <v>45827</v>
      </c>
      <c r="F131" s="31">
        <f t="shared" si="15"/>
        <v>45828</v>
      </c>
      <c r="G131" s="31">
        <f t="shared" si="16"/>
        <v>45829</v>
      </c>
      <c r="H131" s="31">
        <f t="shared" si="17"/>
        <v>45830</v>
      </c>
    </row>
    <row r="132" spans="1:8" x14ac:dyDescent="0.25">
      <c r="A132" t="str">
        <f t="shared" si="18"/>
        <v>262025</v>
      </c>
      <c r="B132" s="31">
        <f t="shared" si="11"/>
        <v>45831</v>
      </c>
      <c r="C132" s="31">
        <f t="shared" si="12"/>
        <v>45832</v>
      </c>
      <c r="D132" s="31">
        <f t="shared" si="13"/>
        <v>45833</v>
      </c>
      <c r="E132" s="31">
        <f t="shared" si="14"/>
        <v>45834</v>
      </c>
      <c r="F132" s="31">
        <f t="shared" si="15"/>
        <v>45835</v>
      </c>
      <c r="G132" s="31">
        <f t="shared" si="16"/>
        <v>45836</v>
      </c>
      <c r="H132" s="31">
        <f t="shared" si="17"/>
        <v>45837</v>
      </c>
    </row>
    <row r="133" spans="1:8" x14ac:dyDescent="0.25">
      <c r="A133" t="str">
        <f t="shared" si="18"/>
        <v>272025</v>
      </c>
      <c r="B133" s="31">
        <f t="shared" si="11"/>
        <v>45838</v>
      </c>
      <c r="C133" s="31">
        <f t="shared" si="12"/>
        <v>45839</v>
      </c>
      <c r="D133" s="31">
        <f t="shared" si="13"/>
        <v>45840</v>
      </c>
      <c r="E133" s="31">
        <f t="shared" si="14"/>
        <v>45841</v>
      </c>
      <c r="F133" s="31">
        <f t="shared" si="15"/>
        <v>45842</v>
      </c>
      <c r="G133" s="31">
        <f t="shared" si="16"/>
        <v>45843</v>
      </c>
      <c r="H133" s="31">
        <f t="shared" si="17"/>
        <v>45844</v>
      </c>
    </row>
    <row r="134" spans="1:8" x14ac:dyDescent="0.25">
      <c r="A134" t="str">
        <f t="shared" si="18"/>
        <v>282025</v>
      </c>
      <c r="B134" s="31">
        <f t="shared" si="11"/>
        <v>45845</v>
      </c>
      <c r="C134" s="31">
        <f t="shared" si="12"/>
        <v>45846</v>
      </c>
      <c r="D134" s="31">
        <f t="shared" si="13"/>
        <v>45847</v>
      </c>
      <c r="E134" s="31">
        <f t="shared" si="14"/>
        <v>45848</v>
      </c>
      <c r="F134" s="31">
        <f t="shared" si="15"/>
        <v>45849</v>
      </c>
      <c r="G134" s="31">
        <f t="shared" si="16"/>
        <v>45850</v>
      </c>
      <c r="H134" s="31">
        <f t="shared" si="17"/>
        <v>45851</v>
      </c>
    </row>
    <row r="135" spans="1:8" x14ac:dyDescent="0.25">
      <c r="A135" t="str">
        <f t="shared" si="18"/>
        <v>292025</v>
      </c>
      <c r="B135" s="31">
        <f t="shared" si="11"/>
        <v>45852</v>
      </c>
      <c r="C135" s="31">
        <f t="shared" si="12"/>
        <v>45853</v>
      </c>
      <c r="D135" s="31">
        <f t="shared" si="13"/>
        <v>45854</v>
      </c>
      <c r="E135" s="31">
        <f t="shared" si="14"/>
        <v>45855</v>
      </c>
      <c r="F135" s="31">
        <f t="shared" si="15"/>
        <v>45856</v>
      </c>
      <c r="G135" s="31">
        <f t="shared" si="16"/>
        <v>45857</v>
      </c>
      <c r="H135" s="31">
        <f t="shared" si="17"/>
        <v>45858</v>
      </c>
    </row>
    <row r="136" spans="1:8" x14ac:dyDescent="0.25">
      <c r="A136" t="str">
        <f t="shared" si="18"/>
        <v>302025</v>
      </c>
      <c r="B136" s="31">
        <f t="shared" si="11"/>
        <v>45859</v>
      </c>
      <c r="C136" s="31">
        <f t="shared" si="12"/>
        <v>45860</v>
      </c>
      <c r="D136" s="31">
        <f t="shared" si="13"/>
        <v>45861</v>
      </c>
      <c r="E136" s="31">
        <f t="shared" si="14"/>
        <v>45862</v>
      </c>
      <c r="F136" s="31">
        <f t="shared" si="15"/>
        <v>45863</v>
      </c>
      <c r="G136" s="31">
        <f t="shared" si="16"/>
        <v>45864</v>
      </c>
      <c r="H136" s="31">
        <f t="shared" si="17"/>
        <v>45865</v>
      </c>
    </row>
    <row r="137" spans="1:8" x14ac:dyDescent="0.25">
      <c r="A137" t="str">
        <f t="shared" si="18"/>
        <v>312025</v>
      </c>
      <c r="B137" s="31">
        <f t="shared" si="11"/>
        <v>45866</v>
      </c>
      <c r="C137" s="31">
        <f t="shared" si="12"/>
        <v>45867</v>
      </c>
      <c r="D137" s="31">
        <f t="shared" si="13"/>
        <v>45868</v>
      </c>
      <c r="E137" s="31">
        <f t="shared" si="14"/>
        <v>45869</v>
      </c>
      <c r="F137" s="31">
        <f t="shared" si="15"/>
        <v>45870</v>
      </c>
      <c r="G137" s="31">
        <f t="shared" si="16"/>
        <v>45871</v>
      </c>
      <c r="H137" s="31">
        <f t="shared" si="17"/>
        <v>45872</v>
      </c>
    </row>
    <row r="138" spans="1:8" x14ac:dyDescent="0.25">
      <c r="A138" t="str">
        <f t="shared" si="18"/>
        <v>322025</v>
      </c>
      <c r="B138" s="31">
        <f t="shared" si="11"/>
        <v>45873</v>
      </c>
      <c r="C138" s="31">
        <f t="shared" si="12"/>
        <v>45874</v>
      </c>
      <c r="D138" s="31">
        <f t="shared" si="13"/>
        <v>45875</v>
      </c>
      <c r="E138" s="31">
        <f t="shared" si="14"/>
        <v>45876</v>
      </c>
      <c r="F138" s="31">
        <f t="shared" si="15"/>
        <v>45877</v>
      </c>
      <c r="G138" s="31">
        <f t="shared" si="16"/>
        <v>45878</v>
      </c>
      <c r="H138" s="31">
        <f t="shared" si="17"/>
        <v>45879</v>
      </c>
    </row>
    <row r="139" spans="1:8" x14ac:dyDescent="0.25">
      <c r="A139" t="str">
        <f t="shared" si="18"/>
        <v>332025</v>
      </c>
      <c r="B139" s="31">
        <f t="shared" si="11"/>
        <v>45880</v>
      </c>
      <c r="C139" s="31">
        <f t="shared" si="12"/>
        <v>45881</v>
      </c>
      <c r="D139" s="31">
        <f t="shared" si="13"/>
        <v>45882</v>
      </c>
      <c r="E139" s="31">
        <f t="shared" si="14"/>
        <v>45883</v>
      </c>
      <c r="F139" s="31">
        <f t="shared" si="15"/>
        <v>45884</v>
      </c>
      <c r="G139" s="31">
        <f t="shared" si="16"/>
        <v>45885</v>
      </c>
      <c r="H139" s="31">
        <f t="shared" si="17"/>
        <v>45886</v>
      </c>
    </row>
    <row r="140" spans="1:8" x14ac:dyDescent="0.25">
      <c r="A140" t="str">
        <f t="shared" si="18"/>
        <v>342025</v>
      </c>
      <c r="B140" s="31">
        <f t="shared" si="11"/>
        <v>45887</v>
      </c>
      <c r="C140" s="31">
        <f t="shared" si="12"/>
        <v>45888</v>
      </c>
      <c r="D140" s="31">
        <f t="shared" si="13"/>
        <v>45889</v>
      </c>
      <c r="E140" s="31">
        <f t="shared" si="14"/>
        <v>45890</v>
      </c>
      <c r="F140" s="31">
        <f t="shared" si="15"/>
        <v>45891</v>
      </c>
      <c r="G140" s="31">
        <f t="shared" si="16"/>
        <v>45892</v>
      </c>
      <c r="H140" s="31">
        <f t="shared" si="17"/>
        <v>45893</v>
      </c>
    </row>
    <row r="141" spans="1:8" x14ac:dyDescent="0.25">
      <c r="A141" t="str">
        <f t="shared" si="18"/>
        <v>352025</v>
      </c>
      <c r="B141" s="31">
        <f t="shared" si="11"/>
        <v>45894</v>
      </c>
      <c r="C141" s="31">
        <f t="shared" si="12"/>
        <v>45895</v>
      </c>
      <c r="D141" s="31">
        <f t="shared" si="13"/>
        <v>45896</v>
      </c>
      <c r="E141" s="31">
        <f t="shared" si="14"/>
        <v>45897</v>
      </c>
      <c r="F141" s="31">
        <f t="shared" si="15"/>
        <v>45898</v>
      </c>
      <c r="G141" s="31">
        <f t="shared" si="16"/>
        <v>45899</v>
      </c>
      <c r="H141" s="31">
        <f t="shared" si="17"/>
        <v>45900</v>
      </c>
    </row>
    <row r="142" spans="1:8" x14ac:dyDescent="0.25">
      <c r="A142" t="str">
        <f t="shared" si="18"/>
        <v>362025</v>
      </c>
      <c r="B142" s="31">
        <f t="shared" si="11"/>
        <v>45901</v>
      </c>
      <c r="C142" s="31">
        <f t="shared" si="12"/>
        <v>45902</v>
      </c>
      <c r="D142" s="31">
        <f t="shared" si="13"/>
        <v>45903</v>
      </c>
      <c r="E142" s="31">
        <f t="shared" si="14"/>
        <v>45904</v>
      </c>
      <c r="F142" s="31">
        <f t="shared" si="15"/>
        <v>45905</v>
      </c>
      <c r="G142" s="31">
        <f t="shared" si="16"/>
        <v>45906</v>
      </c>
      <c r="H142" s="31">
        <f t="shared" si="17"/>
        <v>45907</v>
      </c>
    </row>
    <row r="143" spans="1:8" x14ac:dyDescent="0.25">
      <c r="A143" t="str">
        <f t="shared" si="18"/>
        <v>372025</v>
      </c>
      <c r="B143" s="31">
        <f t="shared" si="11"/>
        <v>45908</v>
      </c>
      <c r="C143" s="31">
        <f t="shared" si="12"/>
        <v>45909</v>
      </c>
      <c r="D143" s="31">
        <f t="shared" si="13"/>
        <v>45910</v>
      </c>
      <c r="E143" s="31">
        <f t="shared" si="14"/>
        <v>45911</v>
      </c>
      <c r="F143" s="31">
        <f t="shared" si="15"/>
        <v>45912</v>
      </c>
      <c r="G143" s="31">
        <f t="shared" si="16"/>
        <v>45913</v>
      </c>
      <c r="H143" s="31">
        <f t="shared" si="17"/>
        <v>45914</v>
      </c>
    </row>
    <row r="144" spans="1:8" x14ac:dyDescent="0.25">
      <c r="A144" t="str">
        <f t="shared" si="18"/>
        <v>382025</v>
      </c>
      <c r="B144" s="31">
        <f t="shared" si="11"/>
        <v>45915</v>
      </c>
      <c r="C144" s="31">
        <f t="shared" si="12"/>
        <v>45916</v>
      </c>
      <c r="D144" s="31">
        <f t="shared" si="13"/>
        <v>45917</v>
      </c>
      <c r="E144" s="31">
        <f t="shared" si="14"/>
        <v>45918</v>
      </c>
      <c r="F144" s="31">
        <f t="shared" si="15"/>
        <v>45919</v>
      </c>
      <c r="G144" s="31">
        <f t="shared" si="16"/>
        <v>45920</v>
      </c>
      <c r="H144" s="31">
        <f t="shared" si="17"/>
        <v>45921</v>
      </c>
    </row>
    <row r="145" spans="1:8" x14ac:dyDescent="0.25">
      <c r="A145" t="str">
        <f t="shared" si="18"/>
        <v>392025</v>
      </c>
      <c r="B145" s="31">
        <f t="shared" si="11"/>
        <v>45922</v>
      </c>
      <c r="C145" s="31">
        <f t="shared" si="12"/>
        <v>45923</v>
      </c>
      <c r="D145" s="31">
        <f t="shared" si="13"/>
        <v>45924</v>
      </c>
      <c r="E145" s="31">
        <f t="shared" si="14"/>
        <v>45925</v>
      </c>
      <c r="F145" s="31">
        <f t="shared" si="15"/>
        <v>45926</v>
      </c>
      <c r="G145" s="31">
        <f t="shared" si="16"/>
        <v>45927</v>
      </c>
      <c r="H145" s="31">
        <f t="shared" si="17"/>
        <v>45928</v>
      </c>
    </row>
    <row r="146" spans="1:8" x14ac:dyDescent="0.25">
      <c r="A146" t="str">
        <f t="shared" si="18"/>
        <v>402025</v>
      </c>
      <c r="B146" s="31">
        <f t="shared" si="11"/>
        <v>45929</v>
      </c>
      <c r="C146" s="31">
        <f t="shared" si="12"/>
        <v>45930</v>
      </c>
      <c r="D146" s="31">
        <f t="shared" si="13"/>
        <v>45931</v>
      </c>
      <c r="E146" s="31">
        <f t="shared" si="14"/>
        <v>45932</v>
      </c>
      <c r="F146" s="31">
        <f t="shared" si="15"/>
        <v>45933</v>
      </c>
      <c r="G146" s="31">
        <f t="shared" si="16"/>
        <v>45934</v>
      </c>
      <c r="H146" s="31">
        <f t="shared" si="17"/>
        <v>45935</v>
      </c>
    </row>
    <row r="147" spans="1:8" x14ac:dyDescent="0.25">
      <c r="A147" t="str">
        <f t="shared" si="18"/>
        <v>412025</v>
      </c>
      <c r="B147" s="31">
        <f t="shared" si="11"/>
        <v>45936</v>
      </c>
      <c r="C147" s="31">
        <f t="shared" si="12"/>
        <v>45937</v>
      </c>
      <c r="D147" s="31">
        <f t="shared" si="13"/>
        <v>45938</v>
      </c>
      <c r="E147" s="31">
        <f t="shared" si="14"/>
        <v>45939</v>
      </c>
      <c r="F147" s="31">
        <f t="shared" si="15"/>
        <v>45940</v>
      </c>
      <c r="G147" s="31">
        <f t="shared" si="16"/>
        <v>45941</v>
      </c>
      <c r="H147" s="31">
        <f t="shared" si="17"/>
        <v>45942</v>
      </c>
    </row>
    <row r="148" spans="1:8" x14ac:dyDescent="0.25">
      <c r="A148" t="str">
        <f t="shared" si="18"/>
        <v>422025</v>
      </c>
      <c r="B148" s="31">
        <f t="shared" si="11"/>
        <v>45943</v>
      </c>
      <c r="C148" s="31">
        <f t="shared" si="12"/>
        <v>45944</v>
      </c>
      <c r="D148" s="31">
        <f t="shared" si="13"/>
        <v>45945</v>
      </c>
      <c r="E148" s="31">
        <f t="shared" si="14"/>
        <v>45946</v>
      </c>
      <c r="F148" s="31">
        <f t="shared" si="15"/>
        <v>45947</v>
      </c>
      <c r="G148" s="31">
        <f t="shared" si="16"/>
        <v>45948</v>
      </c>
      <c r="H148" s="31">
        <f t="shared" si="17"/>
        <v>45949</v>
      </c>
    </row>
    <row r="149" spans="1:8" x14ac:dyDescent="0.25">
      <c r="A149" t="str">
        <f t="shared" si="18"/>
        <v>432025</v>
      </c>
      <c r="B149" s="31">
        <f t="shared" si="11"/>
        <v>45950</v>
      </c>
      <c r="C149" s="31">
        <f t="shared" si="12"/>
        <v>45951</v>
      </c>
      <c r="D149" s="31">
        <f t="shared" si="13"/>
        <v>45952</v>
      </c>
      <c r="E149" s="31">
        <f t="shared" si="14"/>
        <v>45953</v>
      </c>
      <c r="F149" s="31">
        <f t="shared" si="15"/>
        <v>45954</v>
      </c>
      <c r="G149" s="31">
        <f t="shared" si="16"/>
        <v>45955</v>
      </c>
      <c r="H149" s="31">
        <f t="shared" si="17"/>
        <v>45956</v>
      </c>
    </row>
    <row r="150" spans="1:8" x14ac:dyDescent="0.25">
      <c r="A150" t="str">
        <f t="shared" si="18"/>
        <v>442025</v>
      </c>
      <c r="B150" s="31">
        <f t="shared" si="11"/>
        <v>45957</v>
      </c>
      <c r="C150" s="31">
        <f t="shared" si="12"/>
        <v>45958</v>
      </c>
      <c r="D150" s="31">
        <f t="shared" si="13"/>
        <v>45959</v>
      </c>
      <c r="E150" s="31">
        <f t="shared" si="14"/>
        <v>45960</v>
      </c>
      <c r="F150" s="31">
        <f t="shared" si="15"/>
        <v>45961</v>
      </c>
      <c r="G150" s="31">
        <f t="shared" si="16"/>
        <v>45962</v>
      </c>
      <c r="H150" s="31">
        <f t="shared" si="17"/>
        <v>45963</v>
      </c>
    </row>
    <row r="151" spans="1:8" x14ac:dyDescent="0.25">
      <c r="A151" t="str">
        <f t="shared" si="18"/>
        <v>452025</v>
      </c>
      <c r="B151" s="31">
        <f t="shared" si="11"/>
        <v>45964</v>
      </c>
      <c r="C151" s="31">
        <f t="shared" si="12"/>
        <v>45965</v>
      </c>
      <c r="D151" s="31">
        <f t="shared" si="13"/>
        <v>45966</v>
      </c>
      <c r="E151" s="31">
        <f t="shared" si="14"/>
        <v>45967</v>
      </c>
      <c r="F151" s="31">
        <f t="shared" si="15"/>
        <v>45968</v>
      </c>
      <c r="G151" s="31">
        <f t="shared" si="16"/>
        <v>45969</v>
      </c>
      <c r="H151" s="31">
        <f t="shared" si="17"/>
        <v>45970</v>
      </c>
    </row>
    <row r="152" spans="1:8" x14ac:dyDescent="0.25">
      <c r="A152" t="str">
        <f t="shared" si="18"/>
        <v>462025</v>
      </c>
      <c r="B152" s="31">
        <f t="shared" si="11"/>
        <v>45971</v>
      </c>
      <c r="C152" s="31">
        <f t="shared" si="12"/>
        <v>45972</v>
      </c>
      <c r="D152" s="31">
        <f t="shared" si="13"/>
        <v>45973</v>
      </c>
      <c r="E152" s="31">
        <f t="shared" si="14"/>
        <v>45974</v>
      </c>
      <c r="F152" s="31">
        <f t="shared" si="15"/>
        <v>45975</v>
      </c>
      <c r="G152" s="31">
        <f t="shared" si="16"/>
        <v>45976</v>
      </c>
      <c r="H152" s="31">
        <f t="shared" si="17"/>
        <v>45977</v>
      </c>
    </row>
    <row r="153" spans="1:8" x14ac:dyDescent="0.25">
      <c r="A153" t="str">
        <f t="shared" si="18"/>
        <v>472025</v>
      </c>
      <c r="B153" s="31">
        <f t="shared" si="11"/>
        <v>45978</v>
      </c>
      <c r="C153" s="31">
        <f t="shared" si="12"/>
        <v>45979</v>
      </c>
      <c r="D153" s="31">
        <f t="shared" si="13"/>
        <v>45980</v>
      </c>
      <c r="E153" s="31">
        <f t="shared" si="14"/>
        <v>45981</v>
      </c>
      <c r="F153" s="31">
        <f t="shared" si="15"/>
        <v>45982</v>
      </c>
      <c r="G153" s="31">
        <f t="shared" si="16"/>
        <v>45983</v>
      </c>
      <c r="H153" s="31">
        <f t="shared" si="17"/>
        <v>45984</v>
      </c>
    </row>
    <row r="154" spans="1:8" x14ac:dyDescent="0.25">
      <c r="A154" t="str">
        <f t="shared" si="18"/>
        <v>482025</v>
      </c>
      <c r="B154" s="31">
        <f t="shared" si="11"/>
        <v>45985</v>
      </c>
      <c r="C154" s="31">
        <f t="shared" si="12"/>
        <v>45986</v>
      </c>
      <c r="D154" s="31">
        <f t="shared" si="13"/>
        <v>45987</v>
      </c>
      <c r="E154" s="31">
        <f t="shared" si="14"/>
        <v>45988</v>
      </c>
      <c r="F154" s="31">
        <f t="shared" si="15"/>
        <v>45989</v>
      </c>
      <c r="G154" s="31">
        <f t="shared" si="16"/>
        <v>45990</v>
      </c>
      <c r="H154" s="31">
        <f t="shared" si="17"/>
        <v>45991</v>
      </c>
    </row>
    <row r="155" spans="1:8" x14ac:dyDescent="0.25">
      <c r="A155" t="str">
        <f t="shared" si="18"/>
        <v>492025</v>
      </c>
      <c r="B155" s="31">
        <f t="shared" si="11"/>
        <v>45992</v>
      </c>
      <c r="C155" s="31">
        <f t="shared" si="12"/>
        <v>45993</v>
      </c>
      <c r="D155" s="31">
        <f t="shared" si="13"/>
        <v>45994</v>
      </c>
      <c r="E155" s="31">
        <f t="shared" si="14"/>
        <v>45995</v>
      </c>
      <c r="F155" s="31">
        <f t="shared" si="15"/>
        <v>45996</v>
      </c>
      <c r="G155" s="31">
        <f t="shared" si="16"/>
        <v>45997</v>
      </c>
      <c r="H155" s="31">
        <f t="shared" si="17"/>
        <v>45998</v>
      </c>
    </row>
    <row r="156" spans="1:8" x14ac:dyDescent="0.25">
      <c r="A156" t="str">
        <f t="shared" si="18"/>
        <v>502025</v>
      </c>
      <c r="B156" s="31">
        <f t="shared" si="11"/>
        <v>45999</v>
      </c>
      <c r="C156" s="31">
        <f t="shared" si="12"/>
        <v>46000</v>
      </c>
      <c r="D156" s="31">
        <f t="shared" si="13"/>
        <v>46001</v>
      </c>
      <c r="E156" s="31">
        <f t="shared" si="14"/>
        <v>46002</v>
      </c>
      <c r="F156" s="31">
        <f t="shared" si="15"/>
        <v>46003</v>
      </c>
      <c r="G156" s="31">
        <f t="shared" si="16"/>
        <v>46004</v>
      </c>
      <c r="H156" s="31">
        <f t="shared" si="17"/>
        <v>46005</v>
      </c>
    </row>
    <row r="157" spans="1:8" x14ac:dyDescent="0.25">
      <c r="A157" t="str">
        <f t="shared" si="18"/>
        <v>512025</v>
      </c>
      <c r="B157" s="31">
        <f t="shared" si="11"/>
        <v>46006</v>
      </c>
      <c r="C157" s="31">
        <f t="shared" si="12"/>
        <v>46007</v>
      </c>
      <c r="D157" s="31">
        <f t="shared" si="13"/>
        <v>46008</v>
      </c>
      <c r="E157" s="31">
        <f t="shared" si="14"/>
        <v>46009</v>
      </c>
      <c r="F157" s="31">
        <f t="shared" si="15"/>
        <v>46010</v>
      </c>
      <c r="G157" s="31">
        <f t="shared" si="16"/>
        <v>46011</v>
      </c>
      <c r="H157" s="31">
        <f t="shared" si="17"/>
        <v>46012</v>
      </c>
    </row>
    <row r="158" spans="1:8" x14ac:dyDescent="0.25">
      <c r="A158" t="str">
        <f t="shared" si="18"/>
        <v>522025</v>
      </c>
      <c r="B158" s="31">
        <f t="shared" si="11"/>
        <v>46013</v>
      </c>
      <c r="C158" s="31">
        <f t="shared" si="12"/>
        <v>46014</v>
      </c>
      <c r="D158" s="31">
        <f t="shared" si="13"/>
        <v>46015</v>
      </c>
      <c r="E158" s="31">
        <f t="shared" si="14"/>
        <v>46016</v>
      </c>
      <c r="F158" s="31">
        <f t="shared" si="15"/>
        <v>46017</v>
      </c>
      <c r="G158" s="31">
        <f t="shared" si="16"/>
        <v>46018</v>
      </c>
      <c r="H158" s="31">
        <f t="shared" si="17"/>
        <v>46019</v>
      </c>
    </row>
    <row r="159" spans="1:8" x14ac:dyDescent="0.25">
      <c r="A159" t="str">
        <f t="shared" si="18"/>
        <v>12026</v>
      </c>
      <c r="B159" s="31">
        <f t="shared" si="11"/>
        <v>46020</v>
      </c>
      <c r="C159" s="31">
        <f t="shared" si="12"/>
        <v>46021</v>
      </c>
      <c r="D159" s="31">
        <f t="shared" si="13"/>
        <v>46022</v>
      </c>
      <c r="E159" s="31">
        <f t="shared" si="14"/>
        <v>46023</v>
      </c>
      <c r="F159" s="31">
        <f t="shared" si="15"/>
        <v>46024</v>
      </c>
      <c r="G159" s="31">
        <f t="shared" si="16"/>
        <v>46025</v>
      </c>
      <c r="H159" s="31">
        <f t="shared" si="17"/>
        <v>46026</v>
      </c>
    </row>
    <row r="160" spans="1:8" x14ac:dyDescent="0.25">
      <c r="A160" t="str">
        <f t="shared" si="18"/>
        <v>22026</v>
      </c>
      <c r="B160" s="31">
        <f t="shared" si="11"/>
        <v>46027</v>
      </c>
      <c r="C160" s="31">
        <f t="shared" si="12"/>
        <v>46028</v>
      </c>
      <c r="D160" s="31">
        <f t="shared" si="13"/>
        <v>46029</v>
      </c>
      <c r="E160" s="31">
        <f t="shared" si="14"/>
        <v>46030</v>
      </c>
      <c r="F160" s="31">
        <f t="shared" si="15"/>
        <v>46031</v>
      </c>
      <c r="G160" s="31">
        <f t="shared" si="16"/>
        <v>46032</v>
      </c>
      <c r="H160" s="31">
        <f t="shared" si="17"/>
        <v>46033</v>
      </c>
    </row>
    <row r="161" spans="1:8" x14ac:dyDescent="0.25">
      <c r="A161" t="str">
        <f t="shared" si="18"/>
        <v>32026</v>
      </c>
      <c r="B161" s="31">
        <f t="shared" ref="B161:H161" si="19">+B160+7</f>
        <v>46034</v>
      </c>
      <c r="C161" s="31">
        <f t="shared" si="19"/>
        <v>46035</v>
      </c>
      <c r="D161" s="31">
        <f t="shared" si="19"/>
        <v>46036</v>
      </c>
      <c r="E161" s="31">
        <f t="shared" si="19"/>
        <v>46037</v>
      </c>
      <c r="F161" s="31">
        <f t="shared" si="19"/>
        <v>46038</v>
      </c>
      <c r="G161" s="31">
        <f t="shared" si="19"/>
        <v>46039</v>
      </c>
      <c r="H161" s="31">
        <f t="shared" si="19"/>
        <v>46040</v>
      </c>
    </row>
    <row r="162" spans="1:8" x14ac:dyDescent="0.25">
      <c r="A162" t="str">
        <f t="shared" ref="A162:A225" si="20">+WEEKNUM(MAX(B162:H162),2)&amp;YEAR(MAX(B162:H162))</f>
        <v>42026</v>
      </c>
      <c r="B162" s="31">
        <f t="shared" ref="B162:H162" si="21">+B161+7</f>
        <v>46041</v>
      </c>
      <c r="C162" s="31">
        <f t="shared" si="21"/>
        <v>46042</v>
      </c>
      <c r="D162" s="31">
        <f t="shared" si="21"/>
        <v>46043</v>
      </c>
      <c r="E162" s="31">
        <f t="shared" si="21"/>
        <v>46044</v>
      </c>
      <c r="F162" s="31">
        <f t="shared" si="21"/>
        <v>46045</v>
      </c>
      <c r="G162" s="31">
        <f t="shared" si="21"/>
        <v>46046</v>
      </c>
      <c r="H162" s="31">
        <f t="shared" si="21"/>
        <v>46047</v>
      </c>
    </row>
    <row r="163" spans="1:8" x14ac:dyDescent="0.25">
      <c r="A163" t="str">
        <f t="shared" si="20"/>
        <v>52026</v>
      </c>
      <c r="B163" s="31">
        <f t="shared" ref="B163:H163" si="22">+B162+7</f>
        <v>46048</v>
      </c>
      <c r="C163" s="31">
        <f t="shared" si="22"/>
        <v>46049</v>
      </c>
      <c r="D163" s="31">
        <f t="shared" si="22"/>
        <v>46050</v>
      </c>
      <c r="E163" s="31">
        <f t="shared" si="22"/>
        <v>46051</v>
      </c>
      <c r="F163" s="31">
        <f t="shared" si="22"/>
        <v>46052</v>
      </c>
      <c r="G163" s="31">
        <f t="shared" si="22"/>
        <v>46053</v>
      </c>
      <c r="H163" s="31">
        <f t="shared" si="22"/>
        <v>46054</v>
      </c>
    </row>
    <row r="164" spans="1:8" x14ac:dyDescent="0.25">
      <c r="A164" t="str">
        <f t="shared" si="20"/>
        <v>62026</v>
      </c>
      <c r="B164" s="31">
        <f t="shared" ref="B164:H164" si="23">+B163+7</f>
        <v>46055</v>
      </c>
      <c r="C164" s="31">
        <f t="shared" si="23"/>
        <v>46056</v>
      </c>
      <c r="D164" s="31">
        <f t="shared" si="23"/>
        <v>46057</v>
      </c>
      <c r="E164" s="31">
        <f t="shared" si="23"/>
        <v>46058</v>
      </c>
      <c r="F164" s="31">
        <f t="shared" si="23"/>
        <v>46059</v>
      </c>
      <c r="G164" s="31">
        <f t="shared" si="23"/>
        <v>46060</v>
      </c>
      <c r="H164" s="31">
        <f t="shared" si="23"/>
        <v>46061</v>
      </c>
    </row>
    <row r="165" spans="1:8" x14ac:dyDescent="0.25">
      <c r="A165" t="str">
        <f t="shared" si="20"/>
        <v>72026</v>
      </c>
      <c r="B165" s="31">
        <f t="shared" ref="B165:H165" si="24">+B164+7</f>
        <v>46062</v>
      </c>
      <c r="C165" s="31">
        <f t="shared" si="24"/>
        <v>46063</v>
      </c>
      <c r="D165" s="31">
        <f t="shared" si="24"/>
        <v>46064</v>
      </c>
      <c r="E165" s="31">
        <f t="shared" si="24"/>
        <v>46065</v>
      </c>
      <c r="F165" s="31">
        <f t="shared" si="24"/>
        <v>46066</v>
      </c>
      <c r="G165" s="31">
        <f t="shared" si="24"/>
        <v>46067</v>
      </c>
      <c r="H165" s="31">
        <f t="shared" si="24"/>
        <v>46068</v>
      </c>
    </row>
    <row r="166" spans="1:8" x14ac:dyDescent="0.25">
      <c r="A166" t="str">
        <f t="shared" si="20"/>
        <v>82026</v>
      </c>
      <c r="B166" s="31">
        <f t="shared" ref="B166:H166" si="25">+B165+7</f>
        <v>46069</v>
      </c>
      <c r="C166" s="31">
        <f t="shared" si="25"/>
        <v>46070</v>
      </c>
      <c r="D166" s="31">
        <f t="shared" si="25"/>
        <v>46071</v>
      </c>
      <c r="E166" s="31">
        <f t="shared" si="25"/>
        <v>46072</v>
      </c>
      <c r="F166" s="31">
        <f t="shared" si="25"/>
        <v>46073</v>
      </c>
      <c r="G166" s="31">
        <f t="shared" si="25"/>
        <v>46074</v>
      </c>
      <c r="H166" s="31">
        <f t="shared" si="25"/>
        <v>46075</v>
      </c>
    </row>
    <row r="167" spans="1:8" x14ac:dyDescent="0.25">
      <c r="A167" t="str">
        <f t="shared" si="20"/>
        <v>92026</v>
      </c>
      <c r="B167" s="31">
        <f t="shared" ref="B167:H167" si="26">+B166+7</f>
        <v>46076</v>
      </c>
      <c r="C167" s="31">
        <f t="shared" si="26"/>
        <v>46077</v>
      </c>
      <c r="D167" s="31">
        <f t="shared" si="26"/>
        <v>46078</v>
      </c>
      <c r="E167" s="31">
        <f t="shared" si="26"/>
        <v>46079</v>
      </c>
      <c r="F167" s="31">
        <f t="shared" si="26"/>
        <v>46080</v>
      </c>
      <c r="G167" s="31">
        <f t="shared" si="26"/>
        <v>46081</v>
      </c>
      <c r="H167" s="31">
        <f t="shared" si="26"/>
        <v>46082</v>
      </c>
    </row>
    <row r="168" spans="1:8" x14ac:dyDescent="0.25">
      <c r="A168" t="str">
        <f t="shared" si="20"/>
        <v>102026</v>
      </c>
      <c r="B168" s="31">
        <f t="shared" ref="B168:H168" si="27">+B167+7</f>
        <v>46083</v>
      </c>
      <c r="C168" s="31">
        <f t="shared" si="27"/>
        <v>46084</v>
      </c>
      <c r="D168" s="31">
        <f t="shared" si="27"/>
        <v>46085</v>
      </c>
      <c r="E168" s="31">
        <f t="shared" si="27"/>
        <v>46086</v>
      </c>
      <c r="F168" s="31">
        <f t="shared" si="27"/>
        <v>46087</v>
      </c>
      <c r="G168" s="31">
        <f t="shared" si="27"/>
        <v>46088</v>
      </c>
      <c r="H168" s="31">
        <f t="shared" si="27"/>
        <v>46089</v>
      </c>
    </row>
    <row r="169" spans="1:8" x14ac:dyDescent="0.25">
      <c r="A169" t="str">
        <f t="shared" si="20"/>
        <v>112026</v>
      </c>
      <c r="B169" s="31">
        <f t="shared" ref="B169:H169" si="28">+B168+7</f>
        <v>46090</v>
      </c>
      <c r="C169" s="31">
        <f t="shared" si="28"/>
        <v>46091</v>
      </c>
      <c r="D169" s="31">
        <f t="shared" si="28"/>
        <v>46092</v>
      </c>
      <c r="E169" s="31">
        <f t="shared" si="28"/>
        <v>46093</v>
      </c>
      <c r="F169" s="31">
        <f t="shared" si="28"/>
        <v>46094</v>
      </c>
      <c r="G169" s="31">
        <f t="shared" si="28"/>
        <v>46095</v>
      </c>
      <c r="H169" s="31">
        <f t="shared" si="28"/>
        <v>46096</v>
      </c>
    </row>
    <row r="170" spans="1:8" x14ac:dyDescent="0.25">
      <c r="A170" t="str">
        <f t="shared" si="20"/>
        <v>122026</v>
      </c>
      <c r="B170" s="31">
        <f t="shared" ref="B170:H170" si="29">+B169+7</f>
        <v>46097</v>
      </c>
      <c r="C170" s="31">
        <f t="shared" si="29"/>
        <v>46098</v>
      </c>
      <c r="D170" s="31">
        <f t="shared" si="29"/>
        <v>46099</v>
      </c>
      <c r="E170" s="31">
        <f t="shared" si="29"/>
        <v>46100</v>
      </c>
      <c r="F170" s="31">
        <f t="shared" si="29"/>
        <v>46101</v>
      </c>
      <c r="G170" s="31">
        <f t="shared" si="29"/>
        <v>46102</v>
      </c>
      <c r="H170" s="31">
        <f t="shared" si="29"/>
        <v>46103</v>
      </c>
    </row>
    <row r="171" spans="1:8" x14ac:dyDescent="0.25">
      <c r="A171" t="str">
        <f t="shared" si="20"/>
        <v>132026</v>
      </c>
      <c r="B171" s="31">
        <f t="shared" ref="B171:H171" si="30">+B170+7</f>
        <v>46104</v>
      </c>
      <c r="C171" s="31">
        <f t="shared" si="30"/>
        <v>46105</v>
      </c>
      <c r="D171" s="31">
        <f t="shared" si="30"/>
        <v>46106</v>
      </c>
      <c r="E171" s="31">
        <f t="shared" si="30"/>
        <v>46107</v>
      </c>
      <c r="F171" s="31">
        <f t="shared" si="30"/>
        <v>46108</v>
      </c>
      <c r="G171" s="31">
        <f t="shared" si="30"/>
        <v>46109</v>
      </c>
      <c r="H171" s="31">
        <f t="shared" si="30"/>
        <v>46110</v>
      </c>
    </row>
    <row r="172" spans="1:8" x14ac:dyDescent="0.25">
      <c r="A172" t="str">
        <f t="shared" si="20"/>
        <v>142026</v>
      </c>
      <c r="B172" s="31">
        <f t="shared" ref="B172:H172" si="31">+B171+7</f>
        <v>46111</v>
      </c>
      <c r="C172" s="31">
        <f t="shared" si="31"/>
        <v>46112</v>
      </c>
      <c r="D172" s="31">
        <f t="shared" si="31"/>
        <v>46113</v>
      </c>
      <c r="E172" s="31">
        <f t="shared" si="31"/>
        <v>46114</v>
      </c>
      <c r="F172" s="31">
        <f t="shared" si="31"/>
        <v>46115</v>
      </c>
      <c r="G172" s="31">
        <f t="shared" si="31"/>
        <v>46116</v>
      </c>
      <c r="H172" s="31">
        <f t="shared" si="31"/>
        <v>46117</v>
      </c>
    </row>
    <row r="173" spans="1:8" x14ac:dyDescent="0.25">
      <c r="A173" t="str">
        <f t="shared" si="20"/>
        <v>152026</v>
      </c>
      <c r="B173" s="31">
        <f t="shared" ref="B173:H173" si="32">+B172+7</f>
        <v>46118</v>
      </c>
      <c r="C173" s="31">
        <f t="shared" si="32"/>
        <v>46119</v>
      </c>
      <c r="D173" s="31">
        <f t="shared" si="32"/>
        <v>46120</v>
      </c>
      <c r="E173" s="31">
        <f t="shared" si="32"/>
        <v>46121</v>
      </c>
      <c r="F173" s="31">
        <f t="shared" si="32"/>
        <v>46122</v>
      </c>
      <c r="G173" s="31">
        <f t="shared" si="32"/>
        <v>46123</v>
      </c>
      <c r="H173" s="31">
        <f t="shared" si="32"/>
        <v>46124</v>
      </c>
    </row>
    <row r="174" spans="1:8" x14ac:dyDescent="0.25">
      <c r="A174" t="str">
        <f t="shared" si="20"/>
        <v>162026</v>
      </c>
      <c r="B174" s="31">
        <f t="shared" ref="B174:H174" si="33">+B173+7</f>
        <v>46125</v>
      </c>
      <c r="C174" s="31">
        <f t="shared" si="33"/>
        <v>46126</v>
      </c>
      <c r="D174" s="31">
        <f t="shared" si="33"/>
        <v>46127</v>
      </c>
      <c r="E174" s="31">
        <f t="shared" si="33"/>
        <v>46128</v>
      </c>
      <c r="F174" s="31">
        <f t="shared" si="33"/>
        <v>46129</v>
      </c>
      <c r="G174" s="31">
        <f t="shared" si="33"/>
        <v>46130</v>
      </c>
      <c r="H174" s="31">
        <f t="shared" si="33"/>
        <v>46131</v>
      </c>
    </row>
    <row r="175" spans="1:8" x14ac:dyDescent="0.25">
      <c r="A175" t="str">
        <f t="shared" si="20"/>
        <v>172026</v>
      </c>
      <c r="B175" s="31">
        <f t="shared" ref="B175:H175" si="34">+B174+7</f>
        <v>46132</v>
      </c>
      <c r="C175" s="31">
        <f t="shared" si="34"/>
        <v>46133</v>
      </c>
      <c r="D175" s="31">
        <f t="shared" si="34"/>
        <v>46134</v>
      </c>
      <c r="E175" s="31">
        <f t="shared" si="34"/>
        <v>46135</v>
      </c>
      <c r="F175" s="31">
        <f t="shared" si="34"/>
        <v>46136</v>
      </c>
      <c r="G175" s="31">
        <f t="shared" si="34"/>
        <v>46137</v>
      </c>
      <c r="H175" s="31">
        <f t="shared" si="34"/>
        <v>46138</v>
      </c>
    </row>
    <row r="176" spans="1:8" x14ac:dyDescent="0.25">
      <c r="A176" t="str">
        <f t="shared" si="20"/>
        <v>182026</v>
      </c>
      <c r="B176" s="31">
        <f t="shared" ref="B176:H176" si="35">+B175+7</f>
        <v>46139</v>
      </c>
      <c r="C176" s="31">
        <f t="shared" si="35"/>
        <v>46140</v>
      </c>
      <c r="D176" s="31">
        <f t="shared" si="35"/>
        <v>46141</v>
      </c>
      <c r="E176" s="31">
        <f t="shared" si="35"/>
        <v>46142</v>
      </c>
      <c r="F176" s="31">
        <f t="shared" si="35"/>
        <v>46143</v>
      </c>
      <c r="G176" s="31">
        <f t="shared" si="35"/>
        <v>46144</v>
      </c>
      <c r="H176" s="31">
        <f t="shared" si="35"/>
        <v>46145</v>
      </c>
    </row>
    <row r="177" spans="1:8" x14ac:dyDescent="0.25">
      <c r="A177" t="str">
        <f t="shared" si="20"/>
        <v>192026</v>
      </c>
      <c r="B177" s="31">
        <f t="shared" ref="B177:H177" si="36">+B176+7</f>
        <v>46146</v>
      </c>
      <c r="C177" s="31">
        <f t="shared" si="36"/>
        <v>46147</v>
      </c>
      <c r="D177" s="31">
        <f t="shared" si="36"/>
        <v>46148</v>
      </c>
      <c r="E177" s="31">
        <f t="shared" si="36"/>
        <v>46149</v>
      </c>
      <c r="F177" s="31">
        <f t="shared" si="36"/>
        <v>46150</v>
      </c>
      <c r="G177" s="31">
        <f t="shared" si="36"/>
        <v>46151</v>
      </c>
      <c r="H177" s="31">
        <f t="shared" si="36"/>
        <v>46152</v>
      </c>
    </row>
    <row r="178" spans="1:8" x14ac:dyDescent="0.25">
      <c r="A178" t="str">
        <f t="shared" si="20"/>
        <v>202026</v>
      </c>
      <c r="B178" s="31">
        <f t="shared" ref="B178:H178" si="37">+B177+7</f>
        <v>46153</v>
      </c>
      <c r="C178" s="31">
        <f t="shared" si="37"/>
        <v>46154</v>
      </c>
      <c r="D178" s="31">
        <f t="shared" si="37"/>
        <v>46155</v>
      </c>
      <c r="E178" s="31">
        <f t="shared" si="37"/>
        <v>46156</v>
      </c>
      <c r="F178" s="31">
        <f t="shared" si="37"/>
        <v>46157</v>
      </c>
      <c r="G178" s="31">
        <f t="shared" si="37"/>
        <v>46158</v>
      </c>
      <c r="H178" s="31">
        <f t="shared" si="37"/>
        <v>46159</v>
      </c>
    </row>
    <row r="179" spans="1:8" x14ac:dyDescent="0.25">
      <c r="A179" t="str">
        <f t="shared" si="20"/>
        <v>212026</v>
      </c>
      <c r="B179" s="31">
        <f t="shared" ref="B179:H179" si="38">+B178+7</f>
        <v>46160</v>
      </c>
      <c r="C179" s="31">
        <f t="shared" si="38"/>
        <v>46161</v>
      </c>
      <c r="D179" s="31">
        <f t="shared" si="38"/>
        <v>46162</v>
      </c>
      <c r="E179" s="31">
        <f t="shared" si="38"/>
        <v>46163</v>
      </c>
      <c r="F179" s="31">
        <f t="shared" si="38"/>
        <v>46164</v>
      </c>
      <c r="G179" s="31">
        <f t="shared" si="38"/>
        <v>46165</v>
      </c>
      <c r="H179" s="31">
        <f t="shared" si="38"/>
        <v>46166</v>
      </c>
    </row>
    <row r="180" spans="1:8" x14ac:dyDescent="0.25">
      <c r="A180" t="str">
        <f t="shared" si="20"/>
        <v>222026</v>
      </c>
      <c r="B180" s="31">
        <f t="shared" ref="B180:H180" si="39">+B179+7</f>
        <v>46167</v>
      </c>
      <c r="C180" s="31">
        <f t="shared" si="39"/>
        <v>46168</v>
      </c>
      <c r="D180" s="31">
        <f t="shared" si="39"/>
        <v>46169</v>
      </c>
      <c r="E180" s="31">
        <f t="shared" si="39"/>
        <v>46170</v>
      </c>
      <c r="F180" s="31">
        <f t="shared" si="39"/>
        <v>46171</v>
      </c>
      <c r="G180" s="31">
        <f t="shared" si="39"/>
        <v>46172</v>
      </c>
      <c r="H180" s="31">
        <f t="shared" si="39"/>
        <v>46173</v>
      </c>
    </row>
    <row r="181" spans="1:8" x14ac:dyDescent="0.25">
      <c r="A181" t="str">
        <f t="shared" si="20"/>
        <v>232026</v>
      </c>
      <c r="B181" s="31">
        <f t="shared" ref="B181:H181" si="40">+B180+7</f>
        <v>46174</v>
      </c>
      <c r="C181" s="31">
        <f t="shared" si="40"/>
        <v>46175</v>
      </c>
      <c r="D181" s="31">
        <f t="shared" si="40"/>
        <v>46176</v>
      </c>
      <c r="E181" s="31">
        <f t="shared" si="40"/>
        <v>46177</v>
      </c>
      <c r="F181" s="31">
        <f t="shared" si="40"/>
        <v>46178</v>
      </c>
      <c r="G181" s="31">
        <f t="shared" si="40"/>
        <v>46179</v>
      </c>
      <c r="H181" s="31">
        <f t="shared" si="40"/>
        <v>46180</v>
      </c>
    </row>
    <row r="182" spans="1:8" x14ac:dyDescent="0.25">
      <c r="A182" t="str">
        <f t="shared" si="20"/>
        <v>242026</v>
      </c>
      <c r="B182" s="31">
        <f t="shared" ref="B182:H182" si="41">+B181+7</f>
        <v>46181</v>
      </c>
      <c r="C182" s="31">
        <f t="shared" si="41"/>
        <v>46182</v>
      </c>
      <c r="D182" s="31">
        <f t="shared" si="41"/>
        <v>46183</v>
      </c>
      <c r="E182" s="31">
        <f t="shared" si="41"/>
        <v>46184</v>
      </c>
      <c r="F182" s="31">
        <f t="shared" si="41"/>
        <v>46185</v>
      </c>
      <c r="G182" s="31">
        <f t="shared" si="41"/>
        <v>46186</v>
      </c>
      <c r="H182" s="31">
        <f t="shared" si="41"/>
        <v>46187</v>
      </c>
    </row>
    <row r="183" spans="1:8" x14ac:dyDescent="0.25">
      <c r="A183" t="str">
        <f t="shared" si="20"/>
        <v>252026</v>
      </c>
      <c r="B183" s="31">
        <f t="shared" ref="B183:H183" si="42">+B182+7</f>
        <v>46188</v>
      </c>
      <c r="C183" s="31">
        <f t="shared" si="42"/>
        <v>46189</v>
      </c>
      <c r="D183" s="31">
        <f t="shared" si="42"/>
        <v>46190</v>
      </c>
      <c r="E183" s="31">
        <f t="shared" si="42"/>
        <v>46191</v>
      </c>
      <c r="F183" s="31">
        <f t="shared" si="42"/>
        <v>46192</v>
      </c>
      <c r="G183" s="31">
        <f t="shared" si="42"/>
        <v>46193</v>
      </c>
      <c r="H183" s="31">
        <f t="shared" si="42"/>
        <v>46194</v>
      </c>
    </row>
    <row r="184" spans="1:8" x14ac:dyDescent="0.25">
      <c r="A184" t="str">
        <f t="shared" si="20"/>
        <v>262026</v>
      </c>
      <c r="B184" s="31">
        <f t="shared" ref="B184:H184" si="43">+B183+7</f>
        <v>46195</v>
      </c>
      <c r="C184" s="31">
        <f t="shared" si="43"/>
        <v>46196</v>
      </c>
      <c r="D184" s="31">
        <f t="shared" si="43"/>
        <v>46197</v>
      </c>
      <c r="E184" s="31">
        <f t="shared" si="43"/>
        <v>46198</v>
      </c>
      <c r="F184" s="31">
        <f t="shared" si="43"/>
        <v>46199</v>
      </c>
      <c r="G184" s="31">
        <f t="shared" si="43"/>
        <v>46200</v>
      </c>
      <c r="H184" s="31">
        <f t="shared" si="43"/>
        <v>46201</v>
      </c>
    </row>
    <row r="185" spans="1:8" x14ac:dyDescent="0.25">
      <c r="A185" t="str">
        <f t="shared" si="20"/>
        <v>272026</v>
      </c>
      <c r="B185" s="31">
        <f t="shared" ref="B185:H185" si="44">+B184+7</f>
        <v>46202</v>
      </c>
      <c r="C185" s="31">
        <f t="shared" si="44"/>
        <v>46203</v>
      </c>
      <c r="D185" s="31">
        <f t="shared" si="44"/>
        <v>46204</v>
      </c>
      <c r="E185" s="31">
        <f t="shared" si="44"/>
        <v>46205</v>
      </c>
      <c r="F185" s="31">
        <f t="shared" si="44"/>
        <v>46206</v>
      </c>
      <c r="G185" s="31">
        <f t="shared" si="44"/>
        <v>46207</v>
      </c>
      <c r="H185" s="31">
        <f t="shared" si="44"/>
        <v>46208</v>
      </c>
    </row>
    <row r="186" spans="1:8" x14ac:dyDescent="0.25">
      <c r="A186" t="str">
        <f t="shared" si="20"/>
        <v>282026</v>
      </c>
      <c r="B186" s="31">
        <f t="shared" ref="B186:H186" si="45">+B185+7</f>
        <v>46209</v>
      </c>
      <c r="C186" s="31">
        <f t="shared" si="45"/>
        <v>46210</v>
      </c>
      <c r="D186" s="31">
        <f t="shared" si="45"/>
        <v>46211</v>
      </c>
      <c r="E186" s="31">
        <f t="shared" si="45"/>
        <v>46212</v>
      </c>
      <c r="F186" s="31">
        <f t="shared" si="45"/>
        <v>46213</v>
      </c>
      <c r="G186" s="31">
        <f t="shared" si="45"/>
        <v>46214</v>
      </c>
      <c r="H186" s="31">
        <f t="shared" si="45"/>
        <v>46215</v>
      </c>
    </row>
    <row r="187" spans="1:8" x14ac:dyDescent="0.25">
      <c r="A187" t="str">
        <f t="shared" si="20"/>
        <v>292026</v>
      </c>
      <c r="B187" s="31">
        <f t="shared" ref="B187:H187" si="46">+B186+7</f>
        <v>46216</v>
      </c>
      <c r="C187" s="31">
        <f t="shared" si="46"/>
        <v>46217</v>
      </c>
      <c r="D187" s="31">
        <f t="shared" si="46"/>
        <v>46218</v>
      </c>
      <c r="E187" s="31">
        <f t="shared" si="46"/>
        <v>46219</v>
      </c>
      <c r="F187" s="31">
        <f t="shared" si="46"/>
        <v>46220</v>
      </c>
      <c r="G187" s="31">
        <f t="shared" si="46"/>
        <v>46221</v>
      </c>
      <c r="H187" s="31">
        <f t="shared" si="46"/>
        <v>46222</v>
      </c>
    </row>
    <row r="188" spans="1:8" x14ac:dyDescent="0.25">
      <c r="A188" t="str">
        <f t="shared" si="20"/>
        <v>302026</v>
      </c>
      <c r="B188" s="31">
        <f t="shared" ref="B188:H188" si="47">+B187+7</f>
        <v>46223</v>
      </c>
      <c r="C188" s="31">
        <f t="shared" si="47"/>
        <v>46224</v>
      </c>
      <c r="D188" s="31">
        <f t="shared" si="47"/>
        <v>46225</v>
      </c>
      <c r="E188" s="31">
        <f t="shared" si="47"/>
        <v>46226</v>
      </c>
      <c r="F188" s="31">
        <f t="shared" si="47"/>
        <v>46227</v>
      </c>
      <c r="G188" s="31">
        <f t="shared" si="47"/>
        <v>46228</v>
      </c>
      <c r="H188" s="31">
        <f t="shared" si="47"/>
        <v>46229</v>
      </c>
    </row>
    <row r="189" spans="1:8" x14ac:dyDescent="0.25">
      <c r="A189" t="str">
        <f t="shared" si="20"/>
        <v>312026</v>
      </c>
      <c r="B189" s="31">
        <f t="shared" ref="B189:H189" si="48">+B188+7</f>
        <v>46230</v>
      </c>
      <c r="C189" s="31">
        <f t="shared" si="48"/>
        <v>46231</v>
      </c>
      <c r="D189" s="31">
        <f t="shared" si="48"/>
        <v>46232</v>
      </c>
      <c r="E189" s="31">
        <f t="shared" si="48"/>
        <v>46233</v>
      </c>
      <c r="F189" s="31">
        <f t="shared" si="48"/>
        <v>46234</v>
      </c>
      <c r="G189" s="31">
        <f t="shared" si="48"/>
        <v>46235</v>
      </c>
      <c r="H189" s="31">
        <f t="shared" si="48"/>
        <v>46236</v>
      </c>
    </row>
    <row r="190" spans="1:8" x14ac:dyDescent="0.25">
      <c r="A190" t="str">
        <f t="shared" si="20"/>
        <v>322026</v>
      </c>
      <c r="B190" s="31">
        <f t="shared" ref="B190:H190" si="49">+B189+7</f>
        <v>46237</v>
      </c>
      <c r="C190" s="31">
        <f t="shared" si="49"/>
        <v>46238</v>
      </c>
      <c r="D190" s="31">
        <f t="shared" si="49"/>
        <v>46239</v>
      </c>
      <c r="E190" s="31">
        <f t="shared" si="49"/>
        <v>46240</v>
      </c>
      <c r="F190" s="31">
        <f t="shared" si="49"/>
        <v>46241</v>
      </c>
      <c r="G190" s="31">
        <f t="shared" si="49"/>
        <v>46242</v>
      </c>
      <c r="H190" s="31">
        <f t="shared" si="49"/>
        <v>46243</v>
      </c>
    </row>
    <row r="191" spans="1:8" x14ac:dyDescent="0.25">
      <c r="A191" t="str">
        <f t="shared" si="20"/>
        <v>332026</v>
      </c>
      <c r="B191" s="31">
        <f t="shared" ref="B191:H191" si="50">+B190+7</f>
        <v>46244</v>
      </c>
      <c r="C191" s="31">
        <f t="shared" si="50"/>
        <v>46245</v>
      </c>
      <c r="D191" s="31">
        <f t="shared" si="50"/>
        <v>46246</v>
      </c>
      <c r="E191" s="31">
        <f t="shared" si="50"/>
        <v>46247</v>
      </c>
      <c r="F191" s="31">
        <f t="shared" si="50"/>
        <v>46248</v>
      </c>
      <c r="G191" s="31">
        <f t="shared" si="50"/>
        <v>46249</v>
      </c>
      <c r="H191" s="31">
        <f t="shared" si="50"/>
        <v>46250</v>
      </c>
    </row>
    <row r="192" spans="1:8" x14ac:dyDescent="0.25">
      <c r="A192" t="str">
        <f t="shared" si="20"/>
        <v>342026</v>
      </c>
      <c r="B192" s="31">
        <f t="shared" ref="B192:H192" si="51">+B191+7</f>
        <v>46251</v>
      </c>
      <c r="C192" s="31">
        <f t="shared" si="51"/>
        <v>46252</v>
      </c>
      <c r="D192" s="31">
        <f t="shared" si="51"/>
        <v>46253</v>
      </c>
      <c r="E192" s="31">
        <f t="shared" si="51"/>
        <v>46254</v>
      </c>
      <c r="F192" s="31">
        <f t="shared" si="51"/>
        <v>46255</v>
      </c>
      <c r="G192" s="31">
        <f t="shared" si="51"/>
        <v>46256</v>
      </c>
      <c r="H192" s="31">
        <f t="shared" si="51"/>
        <v>46257</v>
      </c>
    </row>
    <row r="193" spans="1:8" x14ac:dyDescent="0.25">
      <c r="A193" t="str">
        <f t="shared" si="20"/>
        <v>352026</v>
      </c>
      <c r="B193" s="31">
        <f t="shared" ref="B193:H193" si="52">+B192+7</f>
        <v>46258</v>
      </c>
      <c r="C193" s="31">
        <f t="shared" si="52"/>
        <v>46259</v>
      </c>
      <c r="D193" s="31">
        <f t="shared" si="52"/>
        <v>46260</v>
      </c>
      <c r="E193" s="31">
        <f t="shared" si="52"/>
        <v>46261</v>
      </c>
      <c r="F193" s="31">
        <f t="shared" si="52"/>
        <v>46262</v>
      </c>
      <c r="G193" s="31">
        <f t="shared" si="52"/>
        <v>46263</v>
      </c>
      <c r="H193" s="31">
        <f t="shared" si="52"/>
        <v>46264</v>
      </c>
    </row>
    <row r="194" spans="1:8" x14ac:dyDescent="0.25">
      <c r="A194" t="str">
        <f t="shared" si="20"/>
        <v>362026</v>
      </c>
      <c r="B194" s="31">
        <f t="shared" ref="B194:H194" si="53">+B193+7</f>
        <v>46265</v>
      </c>
      <c r="C194" s="31">
        <f t="shared" si="53"/>
        <v>46266</v>
      </c>
      <c r="D194" s="31">
        <f t="shared" si="53"/>
        <v>46267</v>
      </c>
      <c r="E194" s="31">
        <f t="shared" si="53"/>
        <v>46268</v>
      </c>
      <c r="F194" s="31">
        <f t="shared" si="53"/>
        <v>46269</v>
      </c>
      <c r="G194" s="31">
        <f t="shared" si="53"/>
        <v>46270</v>
      </c>
      <c r="H194" s="31">
        <f t="shared" si="53"/>
        <v>46271</v>
      </c>
    </row>
    <row r="195" spans="1:8" x14ac:dyDescent="0.25">
      <c r="A195" t="str">
        <f t="shared" si="20"/>
        <v>372026</v>
      </c>
      <c r="B195" s="31">
        <f t="shared" ref="B195:H195" si="54">+B194+7</f>
        <v>46272</v>
      </c>
      <c r="C195" s="31">
        <f t="shared" si="54"/>
        <v>46273</v>
      </c>
      <c r="D195" s="31">
        <f t="shared" si="54"/>
        <v>46274</v>
      </c>
      <c r="E195" s="31">
        <f t="shared" si="54"/>
        <v>46275</v>
      </c>
      <c r="F195" s="31">
        <f t="shared" si="54"/>
        <v>46276</v>
      </c>
      <c r="G195" s="31">
        <f t="shared" si="54"/>
        <v>46277</v>
      </c>
      <c r="H195" s="31">
        <f t="shared" si="54"/>
        <v>46278</v>
      </c>
    </row>
    <row r="196" spans="1:8" x14ac:dyDescent="0.25">
      <c r="A196" t="str">
        <f t="shared" si="20"/>
        <v>382026</v>
      </c>
      <c r="B196" s="31">
        <f t="shared" ref="B196:H196" si="55">+B195+7</f>
        <v>46279</v>
      </c>
      <c r="C196" s="31">
        <f t="shared" si="55"/>
        <v>46280</v>
      </c>
      <c r="D196" s="31">
        <f t="shared" si="55"/>
        <v>46281</v>
      </c>
      <c r="E196" s="31">
        <f t="shared" si="55"/>
        <v>46282</v>
      </c>
      <c r="F196" s="31">
        <f t="shared" si="55"/>
        <v>46283</v>
      </c>
      <c r="G196" s="31">
        <f t="shared" si="55"/>
        <v>46284</v>
      </c>
      <c r="H196" s="31">
        <f t="shared" si="55"/>
        <v>46285</v>
      </c>
    </row>
    <row r="197" spans="1:8" x14ac:dyDescent="0.25">
      <c r="A197" t="str">
        <f t="shared" si="20"/>
        <v>392026</v>
      </c>
      <c r="B197" s="31">
        <f t="shared" ref="B197:H197" si="56">+B196+7</f>
        <v>46286</v>
      </c>
      <c r="C197" s="31">
        <f t="shared" si="56"/>
        <v>46287</v>
      </c>
      <c r="D197" s="31">
        <f t="shared" si="56"/>
        <v>46288</v>
      </c>
      <c r="E197" s="31">
        <f t="shared" si="56"/>
        <v>46289</v>
      </c>
      <c r="F197" s="31">
        <f t="shared" si="56"/>
        <v>46290</v>
      </c>
      <c r="G197" s="31">
        <f t="shared" si="56"/>
        <v>46291</v>
      </c>
      <c r="H197" s="31">
        <f t="shared" si="56"/>
        <v>46292</v>
      </c>
    </row>
    <row r="198" spans="1:8" x14ac:dyDescent="0.25">
      <c r="A198" t="str">
        <f t="shared" si="20"/>
        <v>402026</v>
      </c>
      <c r="B198" s="31">
        <f t="shared" ref="B198:H198" si="57">+B197+7</f>
        <v>46293</v>
      </c>
      <c r="C198" s="31">
        <f t="shared" si="57"/>
        <v>46294</v>
      </c>
      <c r="D198" s="31">
        <f t="shared" si="57"/>
        <v>46295</v>
      </c>
      <c r="E198" s="31">
        <f t="shared" si="57"/>
        <v>46296</v>
      </c>
      <c r="F198" s="31">
        <f t="shared" si="57"/>
        <v>46297</v>
      </c>
      <c r="G198" s="31">
        <f t="shared" si="57"/>
        <v>46298</v>
      </c>
      <c r="H198" s="31">
        <f t="shared" si="57"/>
        <v>46299</v>
      </c>
    </row>
    <row r="199" spans="1:8" x14ac:dyDescent="0.25">
      <c r="A199" t="str">
        <f t="shared" si="20"/>
        <v>412026</v>
      </c>
      <c r="B199" s="31">
        <f t="shared" ref="B199:H199" si="58">+B198+7</f>
        <v>46300</v>
      </c>
      <c r="C199" s="31">
        <f t="shared" si="58"/>
        <v>46301</v>
      </c>
      <c r="D199" s="31">
        <f t="shared" si="58"/>
        <v>46302</v>
      </c>
      <c r="E199" s="31">
        <f t="shared" si="58"/>
        <v>46303</v>
      </c>
      <c r="F199" s="31">
        <f t="shared" si="58"/>
        <v>46304</v>
      </c>
      <c r="G199" s="31">
        <f t="shared" si="58"/>
        <v>46305</v>
      </c>
      <c r="H199" s="31">
        <f t="shared" si="58"/>
        <v>46306</v>
      </c>
    </row>
    <row r="200" spans="1:8" x14ac:dyDescent="0.25">
      <c r="A200" t="str">
        <f t="shared" si="20"/>
        <v>422026</v>
      </c>
      <c r="B200" s="31">
        <f t="shared" ref="B200:H200" si="59">+B199+7</f>
        <v>46307</v>
      </c>
      <c r="C200" s="31">
        <f t="shared" si="59"/>
        <v>46308</v>
      </c>
      <c r="D200" s="31">
        <f t="shared" si="59"/>
        <v>46309</v>
      </c>
      <c r="E200" s="31">
        <f t="shared" si="59"/>
        <v>46310</v>
      </c>
      <c r="F200" s="31">
        <f t="shared" si="59"/>
        <v>46311</v>
      </c>
      <c r="G200" s="31">
        <f t="shared" si="59"/>
        <v>46312</v>
      </c>
      <c r="H200" s="31">
        <f t="shared" si="59"/>
        <v>46313</v>
      </c>
    </row>
    <row r="201" spans="1:8" x14ac:dyDescent="0.25">
      <c r="A201" t="str">
        <f t="shared" si="20"/>
        <v>432026</v>
      </c>
      <c r="B201" s="31">
        <f t="shared" ref="B201:H201" si="60">+B200+7</f>
        <v>46314</v>
      </c>
      <c r="C201" s="31">
        <f t="shared" si="60"/>
        <v>46315</v>
      </c>
      <c r="D201" s="31">
        <f t="shared" si="60"/>
        <v>46316</v>
      </c>
      <c r="E201" s="31">
        <f t="shared" si="60"/>
        <v>46317</v>
      </c>
      <c r="F201" s="31">
        <f t="shared" si="60"/>
        <v>46318</v>
      </c>
      <c r="G201" s="31">
        <f t="shared" si="60"/>
        <v>46319</v>
      </c>
      <c r="H201" s="31">
        <f t="shared" si="60"/>
        <v>46320</v>
      </c>
    </row>
    <row r="202" spans="1:8" x14ac:dyDescent="0.25">
      <c r="A202" t="str">
        <f t="shared" si="20"/>
        <v>442026</v>
      </c>
      <c r="B202" s="31">
        <f t="shared" ref="B202:H202" si="61">+B201+7</f>
        <v>46321</v>
      </c>
      <c r="C202" s="31">
        <f t="shared" si="61"/>
        <v>46322</v>
      </c>
      <c r="D202" s="31">
        <f t="shared" si="61"/>
        <v>46323</v>
      </c>
      <c r="E202" s="31">
        <f t="shared" si="61"/>
        <v>46324</v>
      </c>
      <c r="F202" s="31">
        <f t="shared" si="61"/>
        <v>46325</v>
      </c>
      <c r="G202" s="31">
        <f t="shared" si="61"/>
        <v>46326</v>
      </c>
      <c r="H202" s="31">
        <f t="shared" si="61"/>
        <v>46327</v>
      </c>
    </row>
    <row r="203" spans="1:8" x14ac:dyDescent="0.25">
      <c r="A203" t="str">
        <f t="shared" si="20"/>
        <v>452026</v>
      </c>
      <c r="B203" s="31">
        <f t="shared" ref="B203:H203" si="62">+B202+7</f>
        <v>46328</v>
      </c>
      <c r="C203" s="31">
        <f t="shared" si="62"/>
        <v>46329</v>
      </c>
      <c r="D203" s="31">
        <f t="shared" si="62"/>
        <v>46330</v>
      </c>
      <c r="E203" s="31">
        <f t="shared" si="62"/>
        <v>46331</v>
      </c>
      <c r="F203" s="31">
        <f t="shared" si="62"/>
        <v>46332</v>
      </c>
      <c r="G203" s="31">
        <f t="shared" si="62"/>
        <v>46333</v>
      </c>
      <c r="H203" s="31">
        <f t="shared" si="62"/>
        <v>46334</v>
      </c>
    </row>
    <row r="204" spans="1:8" x14ac:dyDescent="0.25">
      <c r="A204" t="str">
        <f t="shared" si="20"/>
        <v>462026</v>
      </c>
      <c r="B204" s="31">
        <f t="shared" ref="B204:H204" si="63">+B203+7</f>
        <v>46335</v>
      </c>
      <c r="C204" s="31">
        <f t="shared" si="63"/>
        <v>46336</v>
      </c>
      <c r="D204" s="31">
        <f t="shared" si="63"/>
        <v>46337</v>
      </c>
      <c r="E204" s="31">
        <f t="shared" si="63"/>
        <v>46338</v>
      </c>
      <c r="F204" s="31">
        <f t="shared" si="63"/>
        <v>46339</v>
      </c>
      <c r="G204" s="31">
        <f t="shared" si="63"/>
        <v>46340</v>
      </c>
      <c r="H204" s="31">
        <f t="shared" si="63"/>
        <v>46341</v>
      </c>
    </row>
    <row r="205" spans="1:8" x14ac:dyDescent="0.25">
      <c r="A205" t="str">
        <f t="shared" si="20"/>
        <v>472026</v>
      </c>
      <c r="B205" s="31">
        <f t="shared" ref="B205:H205" si="64">+B204+7</f>
        <v>46342</v>
      </c>
      <c r="C205" s="31">
        <f t="shared" si="64"/>
        <v>46343</v>
      </c>
      <c r="D205" s="31">
        <f t="shared" si="64"/>
        <v>46344</v>
      </c>
      <c r="E205" s="31">
        <f t="shared" si="64"/>
        <v>46345</v>
      </c>
      <c r="F205" s="31">
        <f t="shared" si="64"/>
        <v>46346</v>
      </c>
      <c r="G205" s="31">
        <f t="shared" si="64"/>
        <v>46347</v>
      </c>
      <c r="H205" s="31">
        <f t="shared" si="64"/>
        <v>46348</v>
      </c>
    </row>
    <row r="206" spans="1:8" x14ac:dyDescent="0.25">
      <c r="A206" t="str">
        <f t="shared" si="20"/>
        <v>482026</v>
      </c>
      <c r="B206" s="31">
        <f t="shared" ref="B206:H206" si="65">+B205+7</f>
        <v>46349</v>
      </c>
      <c r="C206" s="31">
        <f t="shared" si="65"/>
        <v>46350</v>
      </c>
      <c r="D206" s="31">
        <f t="shared" si="65"/>
        <v>46351</v>
      </c>
      <c r="E206" s="31">
        <f t="shared" si="65"/>
        <v>46352</v>
      </c>
      <c r="F206" s="31">
        <f t="shared" si="65"/>
        <v>46353</v>
      </c>
      <c r="G206" s="31">
        <f t="shared" si="65"/>
        <v>46354</v>
      </c>
      <c r="H206" s="31">
        <f t="shared" si="65"/>
        <v>46355</v>
      </c>
    </row>
    <row r="207" spans="1:8" x14ac:dyDescent="0.25">
      <c r="A207" t="str">
        <f t="shared" si="20"/>
        <v>492026</v>
      </c>
      <c r="B207" s="31">
        <f t="shared" ref="B207:H207" si="66">+B206+7</f>
        <v>46356</v>
      </c>
      <c r="C207" s="31">
        <f t="shared" si="66"/>
        <v>46357</v>
      </c>
      <c r="D207" s="31">
        <f t="shared" si="66"/>
        <v>46358</v>
      </c>
      <c r="E207" s="31">
        <f t="shared" si="66"/>
        <v>46359</v>
      </c>
      <c r="F207" s="31">
        <f t="shared" si="66"/>
        <v>46360</v>
      </c>
      <c r="G207" s="31">
        <f t="shared" si="66"/>
        <v>46361</v>
      </c>
      <c r="H207" s="31">
        <f t="shared" si="66"/>
        <v>46362</v>
      </c>
    </row>
    <row r="208" spans="1:8" x14ac:dyDescent="0.25">
      <c r="A208" t="str">
        <f t="shared" si="20"/>
        <v>502026</v>
      </c>
      <c r="B208" s="31">
        <f t="shared" ref="B208:H208" si="67">+B207+7</f>
        <v>46363</v>
      </c>
      <c r="C208" s="31">
        <f t="shared" si="67"/>
        <v>46364</v>
      </c>
      <c r="D208" s="31">
        <f t="shared" si="67"/>
        <v>46365</v>
      </c>
      <c r="E208" s="31">
        <f t="shared" si="67"/>
        <v>46366</v>
      </c>
      <c r="F208" s="31">
        <f t="shared" si="67"/>
        <v>46367</v>
      </c>
      <c r="G208" s="31">
        <f t="shared" si="67"/>
        <v>46368</v>
      </c>
      <c r="H208" s="31">
        <f t="shared" si="67"/>
        <v>46369</v>
      </c>
    </row>
    <row r="209" spans="1:8" x14ac:dyDescent="0.25">
      <c r="A209" t="str">
        <f t="shared" si="20"/>
        <v>512026</v>
      </c>
      <c r="B209" s="31">
        <f t="shared" ref="B209:H209" si="68">+B208+7</f>
        <v>46370</v>
      </c>
      <c r="C209" s="31">
        <f t="shared" si="68"/>
        <v>46371</v>
      </c>
      <c r="D209" s="31">
        <f t="shared" si="68"/>
        <v>46372</v>
      </c>
      <c r="E209" s="31">
        <f t="shared" si="68"/>
        <v>46373</v>
      </c>
      <c r="F209" s="31">
        <f t="shared" si="68"/>
        <v>46374</v>
      </c>
      <c r="G209" s="31">
        <f t="shared" si="68"/>
        <v>46375</v>
      </c>
      <c r="H209" s="31">
        <f t="shared" si="68"/>
        <v>46376</v>
      </c>
    </row>
    <row r="210" spans="1:8" x14ac:dyDescent="0.25">
      <c r="A210" t="str">
        <f t="shared" si="20"/>
        <v>522026</v>
      </c>
      <c r="B210" s="31">
        <f t="shared" ref="B210:H210" si="69">+B209+7</f>
        <v>46377</v>
      </c>
      <c r="C210" s="31">
        <f t="shared" si="69"/>
        <v>46378</v>
      </c>
      <c r="D210" s="31">
        <f t="shared" si="69"/>
        <v>46379</v>
      </c>
      <c r="E210" s="31">
        <f t="shared" si="69"/>
        <v>46380</v>
      </c>
      <c r="F210" s="31">
        <f t="shared" si="69"/>
        <v>46381</v>
      </c>
      <c r="G210" s="31">
        <f t="shared" si="69"/>
        <v>46382</v>
      </c>
      <c r="H210" s="31">
        <f t="shared" si="69"/>
        <v>46383</v>
      </c>
    </row>
    <row r="211" spans="1:8" x14ac:dyDescent="0.25">
      <c r="A211" t="str">
        <f t="shared" si="20"/>
        <v>12027</v>
      </c>
      <c r="B211" s="31">
        <f t="shared" ref="B211:H211" si="70">+B210+7</f>
        <v>46384</v>
      </c>
      <c r="C211" s="31">
        <f t="shared" si="70"/>
        <v>46385</v>
      </c>
      <c r="D211" s="31">
        <f t="shared" si="70"/>
        <v>46386</v>
      </c>
      <c r="E211" s="31">
        <f t="shared" si="70"/>
        <v>46387</v>
      </c>
      <c r="F211" s="31">
        <f t="shared" si="70"/>
        <v>46388</v>
      </c>
      <c r="G211" s="31">
        <f t="shared" si="70"/>
        <v>46389</v>
      </c>
      <c r="H211" s="31">
        <f t="shared" si="70"/>
        <v>46390</v>
      </c>
    </row>
    <row r="212" spans="1:8" x14ac:dyDescent="0.25">
      <c r="A212" t="str">
        <f t="shared" si="20"/>
        <v>22027</v>
      </c>
      <c r="B212" s="31">
        <f t="shared" ref="B212:H212" si="71">+B211+7</f>
        <v>46391</v>
      </c>
      <c r="C212" s="31">
        <f t="shared" si="71"/>
        <v>46392</v>
      </c>
      <c r="D212" s="31">
        <f t="shared" si="71"/>
        <v>46393</v>
      </c>
      <c r="E212" s="31">
        <f t="shared" si="71"/>
        <v>46394</v>
      </c>
      <c r="F212" s="31">
        <f t="shared" si="71"/>
        <v>46395</v>
      </c>
      <c r="G212" s="31">
        <f t="shared" si="71"/>
        <v>46396</v>
      </c>
      <c r="H212" s="31">
        <f t="shared" si="71"/>
        <v>46397</v>
      </c>
    </row>
    <row r="213" spans="1:8" x14ac:dyDescent="0.25">
      <c r="A213" t="str">
        <f t="shared" si="20"/>
        <v>32027</v>
      </c>
      <c r="B213" s="31">
        <f t="shared" ref="B213:H213" si="72">+B212+7</f>
        <v>46398</v>
      </c>
      <c r="C213" s="31">
        <f t="shared" si="72"/>
        <v>46399</v>
      </c>
      <c r="D213" s="31">
        <f t="shared" si="72"/>
        <v>46400</v>
      </c>
      <c r="E213" s="31">
        <f t="shared" si="72"/>
        <v>46401</v>
      </c>
      <c r="F213" s="31">
        <f t="shared" si="72"/>
        <v>46402</v>
      </c>
      <c r="G213" s="31">
        <f t="shared" si="72"/>
        <v>46403</v>
      </c>
      <c r="H213" s="31">
        <f t="shared" si="72"/>
        <v>46404</v>
      </c>
    </row>
    <row r="214" spans="1:8" x14ac:dyDescent="0.25">
      <c r="A214" t="str">
        <f t="shared" si="20"/>
        <v>42027</v>
      </c>
      <c r="B214" s="31">
        <f t="shared" ref="B214:H214" si="73">+B213+7</f>
        <v>46405</v>
      </c>
      <c r="C214" s="31">
        <f t="shared" si="73"/>
        <v>46406</v>
      </c>
      <c r="D214" s="31">
        <f t="shared" si="73"/>
        <v>46407</v>
      </c>
      <c r="E214" s="31">
        <f t="shared" si="73"/>
        <v>46408</v>
      </c>
      <c r="F214" s="31">
        <f t="shared" si="73"/>
        <v>46409</v>
      </c>
      <c r="G214" s="31">
        <f t="shared" si="73"/>
        <v>46410</v>
      </c>
      <c r="H214" s="31">
        <f t="shared" si="73"/>
        <v>46411</v>
      </c>
    </row>
    <row r="215" spans="1:8" x14ac:dyDescent="0.25">
      <c r="A215" t="str">
        <f t="shared" si="20"/>
        <v>52027</v>
      </c>
      <c r="B215" s="31">
        <f t="shared" ref="B215:H215" si="74">+B214+7</f>
        <v>46412</v>
      </c>
      <c r="C215" s="31">
        <f t="shared" si="74"/>
        <v>46413</v>
      </c>
      <c r="D215" s="31">
        <f t="shared" si="74"/>
        <v>46414</v>
      </c>
      <c r="E215" s="31">
        <f t="shared" si="74"/>
        <v>46415</v>
      </c>
      <c r="F215" s="31">
        <f t="shared" si="74"/>
        <v>46416</v>
      </c>
      <c r="G215" s="31">
        <f t="shared" si="74"/>
        <v>46417</v>
      </c>
      <c r="H215" s="31">
        <f t="shared" si="74"/>
        <v>46418</v>
      </c>
    </row>
    <row r="216" spans="1:8" x14ac:dyDescent="0.25">
      <c r="A216" t="str">
        <f t="shared" si="20"/>
        <v>62027</v>
      </c>
      <c r="B216" s="31">
        <f t="shared" ref="B216:H216" si="75">+B215+7</f>
        <v>46419</v>
      </c>
      <c r="C216" s="31">
        <f t="shared" si="75"/>
        <v>46420</v>
      </c>
      <c r="D216" s="31">
        <f t="shared" si="75"/>
        <v>46421</v>
      </c>
      <c r="E216" s="31">
        <f t="shared" si="75"/>
        <v>46422</v>
      </c>
      <c r="F216" s="31">
        <f t="shared" si="75"/>
        <v>46423</v>
      </c>
      <c r="G216" s="31">
        <f t="shared" si="75"/>
        <v>46424</v>
      </c>
      <c r="H216" s="31">
        <f t="shared" si="75"/>
        <v>46425</v>
      </c>
    </row>
    <row r="217" spans="1:8" x14ac:dyDescent="0.25">
      <c r="A217" t="str">
        <f t="shared" si="20"/>
        <v>72027</v>
      </c>
      <c r="B217" s="31">
        <f t="shared" ref="B217:H217" si="76">+B216+7</f>
        <v>46426</v>
      </c>
      <c r="C217" s="31">
        <f t="shared" si="76"/>
        <v>46427</v>
      </c>
      <c r="D217" s="31">
        <f t="shared" si="76"/>
        <v>46428</v>
      </c>
      <c r="E217" s="31">
        <f t="shared" si="76"/>
        <v>46429</v>
      </c>
      <c r="F217" s="31">
        <f t="shared" si="76"/>
        <v>46430</v>
      </c>
      <c r="G217" s="31">
        <f t="shared" si="76"/>
        <v>46431</v>
      </c>
      <c r="H217" s="31">
        <f t="shared" si="76"/>
        <v>46432</v>
      </c>
    </row>
    <row r="218" spans="1:8" x14ac:dyDescent="0.25">
      <c r="A218" t="str">
        <f t="shared" si="20"/>
        <v>82027</v>
      </c>
      <c r="B218" s="31">
        <f t="shared" ref="B218:H218" si="77">+B217+7</f>
        <v>46433</v>
      </c>
      <c r="C218" s="31">
        <f t="shared" si="77"/>
        <v>46434</v>
      </c>
      <c r="D218" s="31">
        <f t="shared" si="77"/>
        <v>46435</v>
      </c>
      <c r="E218" s="31">
        <f t="shared" si="77"/>
        <v>46436</v>
      </c>
      <c r="F218" s="31">
        <f t="shared" si="77"/>
        <v>46437</v>
      </c>
      <c r="G218" s="31">
        <f t="shared" si="77"/>
        <v>46438</v>
      </c>
      <c r="H218" s="31">
        <f t="shared" si="77"/>
        <v>46439</v>
      </c>
    </row>
    <row r="219" spans="1:8" x14ac:dyDescent="0.25">
      <c r="A219" t="str">
        <f t="shared" si="20"/>
        <v>92027</v>
      </c>
      <c r="B219" s="31">
        <f t="shared" ref="B219:H219" si="78">+B218+7</f>
        <v>46440</v>
      </c>
      <c r="C219" s="31">
        <f t="shared" si="78"/>
        <v>46441</v>
      </c>
      <c r="D219" s="31">
        <f t="shared" si="78"/>
        <v>46442</v>
      </c>
      <c r="E219" s="31">
        <f t="shared" si="78"/>
        <v>46443</v>
      </c>
      <c r="F219" s="31">
        <f t="shared" si="78"/>
        <v>46444</v>
      </c>
      <c r="G219" s="31">
        <f t="shared" si="78"/>
        <v>46445</v>
      </c>
      <c r="H219" s="31">
        <f t="shared" si="78"/>
        <v>46446</v>
      </c>
    </row>
    <row r="220" spans="1:8" x14ac:dyDescent="0.25">
      <c r="A220" t="str">
        <f t="shared" si="20"/>
        <v>102027</v>
      </c>
      <c r="B220" s="31">
        <f t="shared" ref="B220:H220" si="79">+B219+7</f>
        <v>46447</v>
      </c>
      <c r="C220" s="31">
        <f t="shared" si="79"/>
        <v>46448</v>
      </c>
      <c r="D220" s="31">
        <f t="shared" si="79"/>
        <v>46449</v>
      </c>
      <c r="E220" s="31">
        <f t="shared" si="79"/>
        <v>46450</v>
      </c>
      <c r="F220" s="31">
        <f t="shared" si="79"/>
        <v>46451</v>
      </c>
      <c r="G220" s="31">
        <f t="shared" si="79"/>
        <v>46452</v>
      </c>
      <c r="H220" s="31">
        <f t="shared" si="79"/>
        <v>46453</v>
      </c>
    </row>
    <row r="221" spans="1:8" x14ac:dyDescent="0.25">
      <c r="A221" t="str">
        <f t="shared" si="20"/>
        <v>112027</v>
      </c>
      <c r="B221" s="31">
        <f t="shared" ref="B221:H221" si="80">+B220+7</f>
        <v>46454</v>
      </c>
      <c r="C221" s="31">
        <f t="shared" si="80"/>
        <v>46455</v>
      </c>
      <c r="D221" s="31">
        <f t="shared" si="80"/>
        <v>46456</v>
      </c>
      <c r="E221" s="31">
        <f t="shared" si="80"/>
        <v>46457</v>
      </c>
      <c r="F221" s="31">
        <f t="shared" si="80"/>
        <v>46458</v>
      </c>
      <c r="G221" s="31">
        <f t="shared" si="80"/>
        <v>46459</v>
      </c>
      <c r="H221" s="31">
        <f t="shared" si="80"/>
        <v>46460</v>
      </c>
    </row>
    <row r="222" spans="1:8" x14ac:dyDescent="0.25">
      <c r="A222" t="str">
        <f t="shared" si="20"/>
        <v>122027</v>
      </c>
      <c r="B222" s="31">
        <f t="shared" ref="B222:H222" si="81">+B221+7</f>
        <v>46461</v>
      </c>
      <c r="C222" s="31">
        <f t="shared" si="81"/>
        <v>46462</v>
      </c>
      <c r="D222" s="31">
        <f t="shared" si="81"/>
        <v>46463</v>
      </c>
      <c r="E222" s="31">
        <f t="shared" si="81"/>
        <v>46464</v>
      </c>
      <c r="F222" s="31">
        <f t="shared" si="81"/>
        <v>46465</v>
      </c>
      <c r="G222" s="31">
        <f t="shared" si="81"/>
        <v>46466</v>
      </c>
      <c r="H222" s="31">
        <f t="shared" si="81"/>
        <v>46467</v>
      </c>
    </row>
    <row r="223" spans="1:8" x14ac:dyDescent="0.25">
      <c r="A223" t="str">
        <f t="shared" si="20"/>
        <v>132027</v>
      </c>
      <c r="B223" s="31">
        <f t="shared" ref="B223:H223" si="82">+B222+7</f>
        <v>46468</v>
      </c>
      <c r="C223" s="31">
        <f t="shared" si="82"/>
        <v>46469</v>
      </c>
      <c r="D223" s="31">
        <f t="shared" si="82"/>
        <v>46470</v>
      </c>
      <c r="E223" s="31">
        <f t="shared" si="82"/>
        <v>46471</v>
      </c>
      <c r="F223" s="31">
        <f t="shared" si="82"/>
        <v>46472</v>
      </c>
      <c r="G223" s="31">
        <f t="shared" si="82"/>
        <v>46473</v>
      </c>
      <c r="H223" s="31">
        <f t="shared" si="82"/>
        <v>46474</v>
      </c>
    </row>
    <row r="224" spans="1:8" x14ac:dyDescent="0.25">
      <c r="A224" t="str">
        <f t="shared" si="20"/>
        <v>142027</v>
      </c>
      <c r="B224" s="31">
        <f t="shared" ref="B224:H224" si="83">+B223+7</f>
        <v>46475</v>
      </c>
      <c r="C224" s="31">
        <f t="shared" si="83"/>
        <v>46476</v>
      </c>
      <c r="D224" s="31">
        <f t="shared" si="83"/>
        <v>46477</v>
      </c>
      <c r="E224" s="31">
        <f t="shared" si="83"/>
        <v>46478</v>
      </c>
      <c r="F224" s="31">
        <f t="shared" si="83"/>
        <v>46479</v>
      </c>
      <c r="G224" s="31">
        <f t="shared" si="83"/>
        <v>46480</v>
      </c>
      <c r="H224" s="31">
        <f t="shared" si="83"/>
        <v>46481</v>
      </c>
    </row>
    <row r="225" spans="1:8" x14ac:dyDescent="0.25">
      <c r="A225" t="str">
        <f t="shared" si="20"/>
        <v>152027</v>
      </c>
      <c r="B225" s="31">
        <f t="shared" ref="B225:H225" si="84">+B224+7</f>
        <v>46482</v>
      </c>
      <c r="C225" s="31">
        <f t="shared" si="84"/>
        <v>46483</v>
      </c>
      <c r="D225" s="31">
        <f t="shared" si="84"/>
        <v>46484</v>
      </c>
      <c r="E225" s="31">
        <f t="shared" si="84"/>
        <v>46485</v>
      </c>
      <c r="F225" s="31">
        <f t="shared" si="84"/>
        <v>46486</v>
      </c>
      <c r="G225" s="31">
        <f t="shared" si="84"/>
        <v>46487</v>
      </c>
      <c r="H225" s="31">
        <f t="shared" si="84"/>
        <v>46488</v>
      </c>
    </row>
    <row r="226" spans="1:8" x14ac:dyDescent="0.25">
      <c r="A226" t="str">
        <f t="shared" ref="A226:A289" si="85">+WEEKNUM(MAX(B226:H226),2)&amp;YEAR(MAX(B226:H226))</f>
        <v>162027</v>
      </c>
      <c r="B226" s="31">
        <f t="shared" ref="B226:H226" si="86">+B225+7</f>
        <v>46489</v>
      </c>
      <c r="C226" s="31">
        <f t="shared" si="86"/>
        <v>46490</v>
      </c>
      <c r="D226" s="31">
        <f t="shared" si="86"/>
        <v>46491</v>
      </c>
      <c r="E226" s="31">
        <f t="shared" si="86"/>
        <v>46492</v>
      </c>
      <c r="F226" s="31">
        <f t="shared" si="86"/>
        <v>46493</v>
      </c>
      <c r="G226" s="31">
        <f t="shared" si="86"/>
        <v>46494</v>
      </c>
      <c r="H226" s="31">
        <f t="shared" si="86"/>
        <v>46495</v>
      </c>
    </row>
    <row r="227" spans="1:8" x14ac:dyDescent="0.25">
      <c r="A227" t="str">
        <f t="shared" si="85"/>
        <v>172027</v>
      </c>
      <c r="B227" s="31">
        <f t="shared" ref="B227:H227" si="87">+B226+7</f>
        <v>46496</v>
      </c>
      <c r="C227" s="31">
        <f t="shared" si="87"/>
        <v>46497</v>
      </c>
      <c r="D227" s="31">
        <f t="shared" si="87"/>
        <v>46498</v>
      </c>
      <c r="E227" s="31">
        <f t="shared" si="87"/>
        <v>46499</v>
      </c>
      <c r="F227" s="31">
        <f t="shared" si="87"/>
        <v>46500</v>
      </c>
      <c r="G227" s="31">
        <f t="shared" si="87"/>
        <v>46501</v>
      </c>
      <c r="H227" s="31">
        <f t="shared" si="87"/>
        <v>46502</v>
      </c>
    </row>
    <row r="228" spans="1:8" x14ac:dyDescent="0.25">
      <c r="A228" t="str">
        <f t="shared" si="85"/>
        <v>182027</v>
      </c>
      <c r="B228" s="31">
        <f t="shared" ref="B228:H228" si="88">+B227+7</f>
        <v>46503</v>
      </c>
      <c r="C228" s="31">
        <f t="shared" si="88"/>
        <v>46504</v>
      </c>
      <c r="D228" s="31">
        <f t="shared" si="88"/>
        <v>46505</v>
      </c>
      <c r="E228" s="31">
        <f t="shared" si="88"/>
        <v>46506</v>
      </c>
      <c r="F228" s="31">
        <f t="shared" si="88"/>
        <v>46507</v>
      </c>
      <c r="G228" s="31">
        <f t="shared" si="88"/>
        <v>46508</v>
      </c>
      <c r="H228" s="31">
        <f t="shared" si="88"/>
        <v>46509</v>
      </c>
    </row>
    <row r="229" spans="1:8" x14ac:dyDescent="0.25">
      <c r="A229" t="str">
        <f t="shared" si="85"/>
        <v>192027</v>
      </c>
      <c r="B229" s="31">
        <f t="shared" ref="B229:H229" si="89">+B228+7</f>
        <v>46510</v>
      </c>
      <c r="C229" s="31">
        <f t="shared" si="89"/>
        <v>46511</v>
      </c>
      <c r="D229" s="31">
        <f t="shared" si="89"/>
        <v>46512</v>
      </c>
      <c r="E229" s="31">
        <f t="shared" si="89"/>
        <v>46513</v>
      </c>
      <c r="F229" s="31">
        <f t="shared" si="89"/>
        <v>46514</v>
      </c>
      <c r="G229" s="31">
        <f t="shared" si="89"/>
        <v>46515</v>
      </c>
      <c r="H229" s="31">
        <f t="shared" si="89"/>
        <v>46516</v>
      </c>
    </row>
    <row r="230" spans="1:8" x14ac:dyDescent="0.25">
      <c r="A230" t="str">
        <f t="shared" si="85"/>
        <v>202027</v>
      </c>
      <c r="B230" s="31">
        <f t="shared" ref="B230:H230" si="90">+B229+7</f>
        <v>46517</v>
      </c>
      <c r="C230" s="31">
        <f t="shared" si="90"/>
        <v>46518</v>
      </c>
      <c r="D230" s="31">
        <f t="shared" si="90"/>
        <v>46519</v>
      </c>
      <c r="E230" s="31">
        <f t="shared" si="90"/>
        <v>46520</v>
      </c>
      <c r="F230" s="31">
        <f t="shared" si="90"/>
        <v>46521</v>
      </c>
      <c r="G230" s="31">
        <f t="shared" si="90"/>
        <v>46522</v>
      </c>
      <c r="H230" s="31">
        <f t="shared" si="90"/>
        <v>46523</v>
      </c>
    </row>
    <row r="231" spans="1:8" x14ac:dyDescent="0.25">
      <c r="A231" t="str">
        <f t="shared" si="85"/>
        <v>212027</v>
      </c>
      <c r="B231" s="31">
        <f t="shared" ref="B231:H231" si="91">+B230+7</f>
        <v>46524</v>
      </c>
      <c r="C231" s="31">
        <f t="shared" si="91"/>
        <v>46525</v>
      </c>
      <c r="D231" s="31">
        <f t="shared" si="91"/>
        <v>46526</v>
      </c>
      <c r="E231" s="31">
        <f t="shared" si="91"/>
        <v>46527</v>
      </c>
      <c r="F231" s="31">
        <f t="shared" si="91"/>
        <v>46528</v>
      </c>
      <c r="G231" s="31">
        <f t="shared" si="91"/>
        <v>46529</v>
      </c>
      <c r="H231" s="31">
        <f t="shared" si="91"/>
        <v>46530</v>
      </c>
    </row>
    <row r="232" spans="1:8" x14ac:dyDescent="0.25">
      <c r="A232" t="str">
        <f t="shared" si="85"/>
        <v>222027</v>
      </c>
      <c r="B232" s="31">
        <f t="shared" ref="B232:H232" si="92">+B231+7</f>
        <v>46531</v>
      </c>
      <c r="C232" s="31">
        <f t="shared" si="92"/>
        <v>46532</v>
      </c>
      <c r="D232" s="31">
        <f t="shared" si="92"/>
        <v>46533</v>
      </c>
      <c r="E232" s="31">
        <f t="shared" si="92"/>
        <v>46534</v>
      </c>
      <c r="F232" s="31">
        <f t="shared" si="92"/>
        <v>46535</v>
      </c>
      <c r="G232" s="31">
        <f t="shared" si="92"/>
        <v>46536</v>
      </c>
      <c r="H232" s="31">
        <f t="shared" si="92"/>
        <v>46537</v>
      </c>
    </row>
    <row r="233" spans="1:8" x14ac:dyDescent="0.25">
      <c r="A233" t="str">
        <f t="shared" si="85"/>
        <v>232027</v>
      </c>
      <c r="B233" s="31">
        <f t="shared" ref="B233:H233" si="93">+B232+7</f>
        <v>46538</v>
      </c>
      <c r="C233" s="31">
        <f t="shared" si="93"/>
        <v>46539</v>
      </c>
      <c r="D233" s="31">
        <f t="shared" si="93"/>
        <v>46540</v>
      </c>
      <c r="E233" s="31">
        <f t="shared" si="93"/>
        <v>46541</v>
      </c>
      <c r="F233" s="31">
        <f t="shared" si="93"/>
        <v>46542</v>
      </c>
      <c r="G233" s="31">
        <f t="shared" si="93"/>
        <v>46543</v>
      </c>
      <c r="H233" s="31">
        <f t="shared" si="93"/>
        <v>46544</v>
      </c>
    </row>
    <row r="234" spans="1:8" x14ac:dyDescent="0.25">
      <c r="A234" t="str">
        <f t="shared" si="85"/>
        <v>242027</v>
      </c>
      <c r="B234" s="31">
        <f t="shared" ref="B234:H234" si="94">+B233+7</f>
        <v>46545</v>
      </c>
      <c r="C234" s="31">
        <f t="shared" si="94"/>
        <v>46546</v>
      </c>
      <c r="D234" s="31">
        <f t="shared" si="94"/>
        <v>46547</v>
      </c>
      <c r="E234" s="31">
        <f t="shared" si="94"/>
        <v>46548</v>
      </c>
      <c r="F234" s="31">
        <f t="shared" si="94"/>
        <v>46549</v>
      </c>
      <c r="G234" s="31">
        <f t="shared" si="94"/>
        <v>46550</v>
      </c>
      <c r="H234" s="31">
        <f t="shared" si="94"/>
        <v>46551</v>
      </c>
    </row>
    <row r="235" spans="1:8" x14ac:dyDescent="0.25">
      <c r="A235" t="str">
        <f t="shared" si="85"/>
        <v>252027</v>
      </c>
      <c r="B235" s="31">
        <f t="shared" ref="B235:H235" si="95">+B234+7</f>
        <v>46552</v>
      </c>
      <c r="C235" s="31">
        <f t="shared" si="95"/>
        <v>46553</v>
      </c>
      <c r="D235" s="31">
        <f t="shared" si="95"/>
        <v>46554</v>
      </c>
      <c r="E235" s="31">
        <f t="shared" si="95"/>
        <v>46555</v>
      </c>
      <c r="F235" s="31">
        <f t="shared" si="95"/>
        <v>46556</v>
      </c>
      <c r="G235" s="31">
        <f t="shared" si="95"/>
        <v>46557</v>
      </c>
      <c r="H235" s="31">
        <f t="shared" si="95"/>
        <v>46558</v>
      </c>
    </row>
    <row r="236" spans="1:8" x14ac:dyDescent="0.25">
      <c r="A236" t="str">
        <f t="shared" si="85"/>
        <v>262027</v>
      </c>
      <c r="B236" s="31">
        <f t="shared" ref="B236:H236" si="96">+B235+7</f>
        <v>46559</v>
      </c>
      <c r="C236" s="31">
        <f t="shared" si="96"/>
        <v>46560</v>
      </c>
      <c r="D236" s="31">
        <f t="shared" si="96"/>
        <v>46561</v>
      </c>
      <c r="E236" s="31">
        <f t="shared" si="96"/>
        <v>46562</v>
      </c>
      <c r="F236" s="31">
        <f t="shared" si="96"/>
        <v>46563</v>
      </c>
      <c r="G236" s="31">
        <f t="shared" si="96"/>
        <v>46564</v>
      </c>
      <c r="H236" s="31">
        <f t="shared" si="96"/>
        <v>46565</v>
      </c>
    </row>
    <row r="237" spans="1:8" x14ac:dyDescent="0.25">
      <c r="A237" t="str">
        <f t="shared" si="85"/>
        <v>272027</v>
      </c>
      <c r="B237" s="31">
        <f t="shared" ref="B237:H237" si="97">+B236+7</f>
        <v>46566</v>
      </c>
      <c r="C237" s="31">
        <f t="shared" si="97"/>
        <v>46567</v>
      </c>
      <c r="D237" s="31">
        <f t="shared" si="97"/>
        <v>46568</v>
      </c>
      <c r="E237" s="31">
        <f t="shared" si="97"/>
        <v>46569</v>
      </c>
      <c r="F237" s="31">
        <f t="shared" si="97"/>
        <v>46570</v>
      </c>
      <c r="G237" s="31">
        <f t="shared" si="97"/>
        <v>46571</v>
      </c>
      <c r="H237" s="31">
        <f t="shared" si="97"/>
        <v>46572</v>
      </c>
    </row>
    <row r="238" spans="1:8" x14ac:dyDescent="0.25">
      <c r="A238" t="str">
        <f t="shared" si="85"/>
        <v>282027</v>
      </c>
      <c r="B238" s="31">
        <f t="shared" ref="B238:H238" si="98">+B237+7</f>
        <v>46573</v>
      </c>
      <c r="C238" s="31">
        <f t="shared" si="98"/>
        <v>46574</v>
      </c>
      <c r="D238" s="31">
        <f t="shared" si="98"/>
        <v>46575</v>
      </c>
      <c r="E238" s="31">
        <f t="shared" si="98"/>
        <v>46576</v>
      </c>
      <c r="F238" s="31">
        <f t="shared" si="98"/>
        <v>46577</v>
      </c>
      <c r="G238" s="31">
        <f t="shared" si="98"/>
        <v>46578</v>
      </c>
      <c r="H238" s="31">
        <f t="shared" si="98"/>
        <v>46579</v>
      </c>
    </row>
    <row r="239" spans="1:8" x14ac:dyDescent="0.25">
      <c r="A239" t="str">
        <f t="shared" si="85"/>
        <v>292027</v>
      </c>
      <c r="B239" s="31">
        <f t="shared" ref="B239:H239" si="99">+B238+7</f>
        <v>46580</v>
      </c>
      <c r="C239" s="31">
        <f t="shared" si="99"/>
        <v>46581</v>
      </c>
      <c r="D239" s="31">
        <f t="shared" si="99"/>
        <v>46582</v>
      </c>
      <c r="E239" s="31">
        <f t="shared" si="99"/>
        <v>46583</v>
      </c>
      <c r="F239" s="31">
        <f t="shared" si="99"/>
        <v>46584</v>
      </c>
      <c r="G239" s="31">
        <f t="shared" si="99"/>
        <v>46585</v>
      </c>
      <c r="H239" s="31">
        <f t="shared" si="99"/>
        <v>46586</v>
      </c>
    </row>
    <row r="240" spans="1:8" x14ac:dyDescent="0.25">
      <c r="A240" t="str">
        <f t="shared" si="85"/>
        <v>302027</v>
      </c>
      <c r="B240" s="31">
        <f t="shared" ref="B240:H240" si="100">+B239+7</f>
        <v>46587</v>
      </c>
      <c r="C240" s="31">
        <f t="shared" si="100"/>
        <v>46588</v>
      </c>
      <c r="D240" s="31">
        <f t="shared" si="100"/>
        <v>46589</v>
      </c>
      <c r="E240" s="31">
        <f t="shared" si="100"/>
        <v>46590</v>
      </c>
      <c r="F240" s="31">
        <f t="shared" si="100"/>
        <v>46591</v>
      </c>
      <c r="G240" s="31">
        <f t="shared" si="100"/>
        <v>46592</v>
      </c>
      <c r="H240" s="31">
        <f t="shared" si="100"/>
        <v>46593</v>
      </c>
    </row>
    <row r="241" spans="1:8" x14ac:dyDescent="0.25">
      <c r="A241" t="str">
        <f t="shared" si="85"/>
        <v>312027</v>
      </c>
      <c r="B241" s="31">
        <f t="shared" ref="B241:H241" si="101">+B240+7</f>
        <v>46594</v>
      </c>
      <c r="C241" s="31">
        <f t="shared" si="101"/>
        <v>46595</v>
      </c>
      <c r="D241" s="31">
        <f t="shared" si="101"/>
        <v>46596</v>
      </c>
      <c r="E241" s="31">
        <f t="shared" si="101"/>
        <v>46597</v>
      </c>
      <c r="F241" s="31">
        <f t="shared" si="101"/>
        <v>46598</v>
      </c>
      <c r="G241" s="31">
        <f t="shared" si="101"/>
        <v>46599</v>
      </c>
      <c r="H241" s="31">
        <f t="shared" si="101"/>
        <v>46600</v>
      </c>
    </row>
    <row r="242" spans="1:8" x14ac:dyDescent="0.25">
      <c r="A242" t="str">
        <f t="shared" si="85"/>
        <v>322027</v>
      </c>
      <c r="B242" s="31">
        <f t="shared" ref="B242:H242" si="102">+B241+7</f>
        <v>46601</v>
      </c>
      <c r="C242" s="31">
        <f t="shared" si="102"/>
        <v>46602</v>
      </c>
      <c r="D242" s="31">
        <f t="shared" si="102"/>
        <v>46603</v>
      </c>
      <c r="E242" s="31">
        <f t="shared" si="102"/>
        <v>46604</v>
      </c>
      <c r="F242" s="31">
        <f t="shared" si="102"/>
        <v>46605</v>
      </c>
      <c r="G242" s="31">
        <f t="shared" si="102"/>
        <v>46606</v>
      </c>
      <c r="H242" s="31">
        <f t="shared" si="102"/>
        <v>46607</v>
      </c>
    </row>
    <row r="243" spans="1:8" x14ac:dyDescent="0.25">
      <c r="A243" t="str">
        <f t="shared" si="85"/>
        <v>332027</v>
      </c>
      <c r="B243" s="31">
        <f t="shared" ref="B243:H243" si="103">+B242+7</f>
        <v>46608</v>
      </c>
      <c r="C243" s="31">
        <f t="shared" si="103"/>
        <v>46609</v>
      </c>
      <c r="D243" s="31">
        <f t="shared" si="103"/>
        <v>46610</v>
      </c>
      <c r="E243" s="31">
        <f t="shared" si="103"/>
        <v>46611</v>
      </c>
      <c r="F243" s="31">
        <f t="shared" si="103"/>
        <v>46612</v>
      </c>
      <c r="G243" s="31">
        <f t="shared" si="103"/>
        <v>46613</v>
      </c>
      <c r="H243" s="31">
        <f t="shared" si="103"/>
        <v>46614</v>
      </c>
    </row>
    <row r="244" spans="1:8" x14ac:dyDescent="0.25">
      <c r="A244" t="str">
        <f t="shared" si="85"/>
        <v>342027</v>
      </c>
      <c r="B244" s="31">
        <f t="shared" ref="B244:H244" si="104">+B243+7</f>
        <v>46615</v>
      </c>
      <c r="C244" s="31">
        <f t="shared" si="104"/>
        <v>46616</v>
      </c>
      <c r="D244" s="31">
        <f t="shared" si="104"/>
        <v>46617</v>
      </c>
      <c r="E244" s="31">
        <f t="shared" si="104"/>
        <v>46618</v>
      </c>
      <c r="F244" s="31">
        <f t="shared" si="104"/>
        <v>46619</v>
      </c>
      <c r="G244" s="31">
        <f t="shared" si="104"/>
        <v>46620</v>
      </c>
      <c r="H244" s="31">
        <f t="shared" si="104"/>
        <v>46621</v>
      </c>
    </row>
    <row r="245" spans="1:8" x14ac:dyDescent="0.25">
      <c r="A245" t="str">
        <f t="shared" si="85"/>
        <v>352027</v>
      </c>
      <c r="B245" s="31">
        <f t="shared" ref="B245:H245" si="105">+B244+7</f>
        <v>46622</v>
      </c>
      <c r="C245" s="31">
        <f t="shared" si="105"/>
        <v>46623</v>
      </c>
      <c r="D245" s="31">
        <f t="shared" si="105"/>
        <v>46624</v>
      </c>
      <c r="E245" s="31">
        <f t="shared" si="105"/>
        <v>46625</v>
      </c>
      <c r="F245" s="31">
        <f t="shared" si="105"/>
        <v>46626</v>
      </c>
      <c r="G245" s="31">
        <f t="shared" si="105"/>
        <v>46627</v>
      </c>
      <c r="H245" s="31">
        <f t="shared" si="105"/>
        <v>46628</v>
      </c>
    </row>
    <row r="246" spans="1:8" x14ac:dyDescent="0.25">
      <c r="A246" t="str">
        <f t="shared" si="85"/>
        <v>362027</v>
      </c>
      <c r="B246" s="31">
        <f t="shared" ref="B246:H246" si="106">+B245+7</f>
        <v>46629</v>
      </c>
      <c r="C246" s="31">
        <f t="shared" si="106"/>
        <v>46630</v>
      </c>
      <c r="D246" s="31">
        <f t="shared" si="106"/>
        <v>46631</v>
      </c>
      <c r="E246" s="31">
        <f t="shared" si="106"/>
        <v>46632</v>
      </c>
      <c r="F246" s="31">
        <f t="shared" si="106"/>
        <v>46633</v>
      </c>
      <c r="G246" s="31">
        <f t="shared" si="106"/>
        <v>46634</v>
      </c>
      <c r="H246" s="31">
        <f t="shared" si="106"/>
        <v>46635</v>
      </c>
    </row>
    <row r="247" spans="1:8" x14ac:dyDescent="0.25">
      <c r="A247" t="str">
        <f t="shared" si="85"/>
        <v>372027</v>
      </c>
      <c r="B247" s="31">
        <f t="shared" ref="B247:H247" si="107">+B246+7</f>
        <v>46636</v>
      </c>
      <c r="C247" s="31">
        <f t="shared" si="107"/>
        <v>46637</v>
      </c>
      <c r="D247" s="31">
        <f t="shared" si="107"/>
        <v>46638</v>
      </c>
      <c r="E247" s="31">
        <f t="shared" si="107"/>
        <v>46639</v>
      </c>
      <c r="F247" s="31">
        <f t="shared" si="107"/>
        <v>46640</v>
      </c>
      <c r="G247" s="31">
        <f t="shared" si="107"/>
        <v>46641</v>
      </c>
      <c r="H247" s="31">
        <f t="shared" si="107"/>
        <v>46642</v>
      </c>
    </row>
    <row r="248" spans="1:8" x14ac:dyDescent="0.25">
      <c r="A248" t="str">
        <f t="shared" si="85"/>
        <v>382027</v>
      </c>
      <c r="B248" s="31">
        <f t="shared" ref="B248:H248" si="108">+B247+7</f>
        <v>46643</v>
      </c>
      <c r="C248" s="31">
        <f t="shared" si="108"/>
        <v>46644</v>
      </c>
      <c r="D248" s="31">
        <f t="shared" si="108"/>
        <v>46645</v>
      </c>
      <c r="E248" s="31">
        <f t="shared" si="108"/>
        <v>46646</v>
      </c>
      <c r="F248" s="31">
        <f t="shared" si="108"/>
        <v>46647</v>
      </c>
      <c r="G248" s="31">
        <f t="shared" si="108"/>
        <v>46648</v>
      </c>
      <c r="H248" s="31">
        <f t="shared" si="108"/>
        <v>46649</v>
      </c>
    </row>
    <row r="249" spans="1:8" x14ac:dyDescent="0.25">
      <c r="A249" t="str">
        <f t="shared" si="85"/>
        <v>392027</v>
      </c>
      <c r="B249" s="31">
        <f t="shared" ref="B249:H249" si="109">+B248+7</f>
        <v>46650</v>
      </c>
      <c r="C249" s="31">
        <f t="shared" si="109"/>
        <v>46651</v>
      </c>
      <c r="D249" s="31">
        <f t="shared" si="109"/>
        <v>46652</v>
      </c>
      <c r="E249" s="31">
        <f t="shared" si="109"/>
        <v>46653</v>
      </c>
      <c r="F249" s="31">
        <f t="shared" si="109"/>
        <v>46654</v>
      </c>
      <c r="G249" s="31">
        <f t="shared" si="109"/>
        <v>46655</v>
      </c>
      <c r="H249" s="31">
        <f t="shared" si="109"/>
        <v>46656</v>
      </c>
    </row>
    <row r="250" spans="1:8" x14ac:dyDescent="0.25">
      <c r="A250" t="str">
        <f t="shared" si="85"/>
        <v>402027</v>
      </c>
      <c r="B250" s="31">
        <f t="shared" ref="B250:H250" si="110">+B249+7</f>
        <v>46657</v>
      </c>
      <c r="C250" s="31">
        <f t="shared" si="110"/>
        <v>46658</v>
      </c>
      <c r="D250" s="31">
        <f t="shared" si="110"/>
        <v>46659</v>
      </c>
      <c r="E250" s="31">
        <f t="shared" si="110"/>
        <v>46660</v>
      </c>
      <c r="F250" s="31">
        <f t="shared" si="110"/>
        <v>46661</v>
      </c>
      <c r="G250" s="31">
        <f t="shared" si="110"/>
        <v>46662</v>
      </c>
      <c r="H250" s="31">
        <f t="shared" si="110"/>
        <v>46663</v>
      </c>
    </row>
    <row r="251" spans="1:8" x14ac:dyDescent="0.25">
      <c r="A251" t="str">
        <f t="shared" si="85"/>
        <v>412027</v>
      </c>
      <c r="B251" s="31">
        <f t="shared" ref="B251:H251" si="111">+B250+7</f>
        <v>46664</v>
      </c>
      <c r="C251" s="31">
        <f t="shared" si="111"/>
        <v>46665</v>
      </c>
      <c r="D251" s="31">
        <f t="shared" si="111"/>
        <v>46666</v>
      </c>
      <c r="E251" s="31">
        <f t="shared" si="111"/>
        <v>46667</v>
      </c>
      <c r="F251" s="31">
        <f t="shared" si="111"/>
        <v>46668</v>
      </c>
      <c r="G251" s="31">
        <f t="shared" si="111"/>
        <v>46669</v>
      </c>
      <c r="H251" s="31">
        <f t="shared" si="111"/>
        <v>46670</v>
      </c>
    </row>
    <row r="252" spans="1:8" x14ac:dyDescent="0.25">
      <c r="A252" t="str">
        <f t="shared" si="85"/>
        <v>422027</v>
      </c>
      <c r="B252" s="31">
        <f t="shared" ref="B252:H252" si="112">+B251+7</f>
        <v>46671</v>
      </c>
      <c r="C252" s="31">
        <f t="shared" si="112"/>
        <v>46672</v>
      </c>
      <c r="D252" s="31">
        <f t="shared" si="112"/>
        <v>46673</v>
      </c>
      <c r="E252" s="31">
        <f t="shared" si="112"/>
        <v>46674</v>
      </c>
      <c r="F252" s="31">
        <f t="shared" si="112"/>
        <v>46675</v>
      </c>
      <c r="G252" s="31">
        <f t="shared" si="112"/>
        <v>46676</v>
      </c>
      <c r="H252" s="31">
        <f t="shared" si="112"/>
        <v>46677</v>
      </c>
    </row>
    <row r="253" spans="1:8" x14ac:dyDescent="0.25">
      <c r="A253" t="str">
        <f t="shared" si="85"/>
        <v>432027</v>
      </c>
      <c r="B253" s="31">
        <f t="shared" ref="B253:H253" si="113">+B252+7</f>
        <v>46678</v>
      </c>
      <c r="C253" s="31">
        <f t="shared" si="113"/>
        <v>46679</v>
      </c>
      <c r="D253" s="31">
        <f t="shared" si="113"/>
        <v>46680</v>
      </c>
      <c r="E253" s="31">
        <f t="shared" si="113"/>
        <v>46681</v>
      </c>
      <c r="F253" s="31">
        <f t="shared" si="113"/>
        <v>46682</v>
      </c>
      <c r="G253" s="31">
        <f t="shared" si="113"/>
        <v>46683</v>
      </c>
      <c r="H253" s="31">
        <f t="shared" si="113"/>
        <v>46684</v>
      </c>
    </row>
    <row r="254" spans="1:8" x14ac:dyDescent="0.25">
      <c r="A254" t="str">
        <f t="shared" si="85"/>
        <v>442027</v>
      </c>
      <c r="B254" s="31">
        <f t="shared" ref="B254:H254" si="114">+B253+7</f>
        <v>46685</v>
      </c>
      <c r="C254" s="31">
        <f t="shared" si="114"/>
        <v>46686</v>
      </c>
      <c r="D254" s="31">
        <f t="shared" si="114"/>
        <v>46687</v>
      </c>
      <c r="E254" s="31">
        <f t="shared" si="114"/>
        <v>46688</v>
      </c>
      <c r="F254" s="31">
        <f t="shared" si="114"/>
        <v>46689</v>
      </c>
      <c r="G254" s="31">
        <f t="shared" si="114"/>
        <v>46690</v>
      </c>
      <c r="H254" s="31">
        <f t="shared" si="114"/>
        <v>46691</v>
      </c>
    </row>
    <row r="255" spans="1:8" x14ac:dyDescent="0.25">
      <c r="A255" t="str">
        <f t="shared" si="85"/>
        <v>452027</v>
      </c>
      <c r="B255" s="31">
        <f t="shared" ref="B255:H255" si="115">+B254+7</f>
        <v>46692</v>
      </c>
      <c r="C255" s="31">
        <f t="shared" si="115"/>
        <v>46693</v>
      </c>
      <c r="D255" s="31">
        <f t="shared" si="115"/>
        <v>46694</v>
      </c>
      <c r="E255" s="31">
        <f t="shared" si="115"/>
        <v>46695</v>
      </c>
      <c r="F255" s="31">
        <f t="shared" si="115"/>
        <v>46696</v>
      </c>
      <c r="G255" s="31">
        <f t="shared" si="115"/>
        <v>46697</v>
      </c>
      <c r="H255" s="31">
        <f t="shared" si="115"/>
        <v>46698</v>
      </c>
    </row>
    <row r="256" spans="1:8" x14ac:dyDescent="0.25">
      <c r="A256" t="str">
        <f t="shared" si="85"/>
        <v>462027</v>
      </c>
      <c r="B256" s="31">
        <f t="shared" ref="B256:H256" si="116">+B255+7</f>
        <v>46699</v>
      </c>
      <c r="C256" s="31">
        <f t="shared" si="116"/>
        <v>46700</v>
      </c>
      <c r="D256" s="31">
        <f t="shared" si="116"/>
        <v>46701</v>
      </c>
      <c r="E256" s="31">
        <f t="shared" si="116"/>
        <v>46702</v>
      </c>
      <c r="F256" s="31">
        <f t="shared" si="116"/>
        <v>46703</v>
      </c>
      <c r="G256" s="31">
        <f t="shared" si="116"/>
        <v>46704</v>
      </c>
      <c r="H256" s="31">
        <f t="shared" si="116"/>
        <v>46705</v>
      </c>
    </row>
    <row r="257" spans="1:8" x14ac:dyDescent="0.25">
      <c r="A257" t="str">
        <f t="shared" si="85"/>
        <v>472027</v>
      </c>
      <c r="B257" s="31">
        <f t="shared" ref="B257:H257" si="117">+B256+7</f>
        <v>46706</v>
      </c>
      <c r="C257" s="31">
        <f t="shared" si="117"/>
        <v>46707</v>
      </c>
      <c r="D257" s="31">
        <f t="shared" si="117"/>
        <v>46708</v>
      </c>
      <c r="E257" s="31">
        <f t="shared" si="117"/>
        <v>46709</v>
      </c>
      <c r="F257" s="31">
        <f t="shared" si="117"/>
        <v>46710</v>
      </c>
      <c r="G257" s="31">
        <f t="shared" si="117"/>
        <v>46711</v>
      </c>
      <c r="H257" s="31">
        <f t="shared" si="117"/>
        <v>46712</v>
      </c>
    </row>
    <row r="258" spans="1:8" x14ac:dyDescent="0.25">
      <c r="A258" t="str">
        <f t="shared" si="85"/>
        <v>482027</v>
      </c>
      <c r="B258" s="31">
        <f t="shared" ref="B258:H258" si="118">+B257+7</f>
        <v>46713</v>
      </c>
      <c r="C258" s="31">
        <f t="shared" si="118"/>
        <v>46714</v>
      </c>
      <c r="D258" s="31">
        <f t="shared" si="118"/>
        <v>46715</v>
      </c>
      <c r="E258" s="31">
        <f t="shared" si="118"/>
        <v>46716</v>
      </c>
      <c r="F258" s="31">
        <f t="shared" si="118"/>
        <v>46717</v>
      </c>
      <c r="G258" s="31">
        <f t="shared" si="118"/>
        <v>46718</v>
      </c>
      <c r="H258" s="31">
        <f t="shared" si="118"/>
        <v>46719</v>
      </c>
    </row>
    <row r="259" spans="1:8" x14ac:dyDescent="0.25">
      <c r="A259" t="str">
        <f t="shared" si="85"/>
        <v>492027</v>
      </c>
      <c r="B259" s="31">
        <f t="shared" ref="B259:H259" si="119">+B258+7</f>
        <v>46720</v>
      </c>
      <c r="C259" s="31">
        <f t="shared" si="119"/>
        <v>46721</v>
      </c>
      <c r="D259" s="31">
        <f t="shared" si="119"/>
        <v>46722</v>
      </c>
      <c r="E259" s="31">
        <f t="shared" si="119"/>
        <v>46723</v>
      </c>
      <c r="F259" s="31">
        <f t="shared" si="119"/>
        <v>46724</v>
      </c>
      <c r="G259" s="31">
        <f t="shared" si="119"/>
        <v>46725</v>
      </c>
      <c r="H259" s="31">
        <f t="shared" si="119"/>
        <v>46726</v>
      </c>
    </row>
    <row r="260" spans="1:8" x14ac:dyDescent="0.25">
      <c r="A260" t="str">
        <f t="shared" si="85"/>
        <v>502027</v>
      </c>
      <c r="B260" s="31">
        <f t="shared" ref="B260:H260" si="120">+B259+7</f>
        <v>46727</v>
      </c>
      <c r="C260" s="31">
        <f t="shared" si="120"/>
        <v>46728</v>
      </c>
      <c r="D260" s="31">
        <f t="shared" si="120"/>
        <v>46729</v>
      </c>
      <c r="E260" s="31">
        <f t="shared" si="120"/>
        <v>46730</v>
      </c>
      <c r="F260" s="31">
        <f t="shared" si="120"/>
        <v>46731</v>
      </c>
      <c r="G260" s="31">
        <f t="shared" si="120"/>
        <v>46732</v>
      </c>
      <c r="H260" s="31">
        <f t="shared" si="120"/>
        <v>46733</v>
      </c>
    </row>
    <row r="261" spans="1:8" x14ac:dyDescent="0.25">
      <c r="A261" t="str">
        <f t="shared" si="85"/>
        <v>512027</v>
      </c>
      <c r="B261" s="31">
        <f t="shared" ref="B261:H261" si="121">+B260+7</f>
        <v>46734</v>
      </c>
      <c r="C261" s="31">
        <f t="shared" si="121"/>
        <v>46735</v>
      </c>
      <c r="D261" s="31">
        <f t="shared" si="121"/>
        <v>46736</v>
      </c>
      <c r="E261" s="31">
        <f t="shared" si="121"/>
        <v>46737</v>
      </c>
      <c r="F261" s="31">
        <f t="shared" si="121"/>
        <v>46738</v>
      </c>
      <c r="G261" s="31">
        <f t="shared" si="121"/>
        <v>46739</v>
      </c>
      <c r="H261" s="31">
        <f t="shared" si="121"/>
        <v>46740</v>
      </c>
    </row>
    <row r="262" spans="1:8" x14ac:dyDescent="0.25">
      <c r="A262" t="str">
        <f t="shared" si="85"/>
        <v>522027</v>
      </c>
      <c r="B262" s="31">
        <f t="shared" ref="B262:H262" si="122">+B261+7</f>
        <v>46741</v>
      </c>
      <c r="C262" s="31">
        <f t="shared" si="122"/>
        <v>46742</v>
      </c>
      <c r="D262" s="31">
        <f t="shared" si="122"/>
        <v>46743</v>
      </c>
      <c r="E262" s="31">
        <f t="shared" si="122"/>
        <v>46744</v>
      </c>
      <c r="F262" s="31">
        <f t="shared" si="122"/>
        <v>46745</v>
      </c>
      <c r="G262" s="31">
        <f t="shared" si="122"/>
        <v>46746</v>
      </c>
      <c r="H262" s="31">
        <f t="shared" si="122"/>
        <v>46747</v>
      </c>
    </row>
    <row r="263" spans="1:8" x14ac:dyDescent="0.25">
      <c r="A263" t="str">
        <f t="shared" si="85"/>
        <v>12028</v>
      </c>
      <c r="B263" s="31">
        <f t="shared" ref="B263:H263" si="123">+B262+7</f>
        <v>46748</v>
      </c>
      <c r="C263" s="31">
        <f t="shared" si="123"/>
        <v>46749</v>
      </c>
      <c r="D263" s="31">
        <f t="shared" si="123"/>
        <v>46750</v>
      </c>
      <c r="E263" s="31">
        <f t="shared" si="123"/>
        <v>46751</v>
      </c>
      <c r="F263" s="31">
        <f t="shared" si="123"/>
        <v>46752</v>
      </c>
      <c r="G263" s="31">
        <f t="shared" si="123"/>
        <v>46753</v>
      </c>
      <c r="H263" s="31">
        <f t="shared" si="123"/>
        <v>46754</v>
      </c>
    </row>
    <row r="264" spans="1:8" x14ac:dyDescent="0.25">
      <c r="A264" t="str">
        <f t="shared" si="85"/>
        <v>22028</v>
      </c>
      <c r="B264" s="31">
        <f t="shared" ref="B264:H264" si="124">+B263+7</f>
        <v>46755</v>
      </c>
      <c r="C264" s="31">
        <f t="shared" si="124"/>
        <v>46756</v>
      </c>
      <c r="D264" s="31">
        <f t="shared" si="124"/>
        <v>46757</v>
      </c>
      <c r="E264" s="31">
        <f t="shared" si="124"/>
        <v>46758</v>
      </c>
      <c r="F264" s="31">
        <f t="shared" si="124"/>
        <v>46759</v>
      </c>
      <c r="G264" s="31">
        <f t="shared" si="124"/>
        <v>46760</v>
      </c>
      <c r="H264" s="31">
        <f t="shared" si="124"/>
        <v>46761</v>
      </c>
    </row>
    <row r="265" spans="1:8" x14ac:dyDescent="0.25">
      <c r="A265" t="str">
        <f t="shared" si="85"/>
        <v>32028</v>
      </c>
      <c r="B265" s="31">
        <f t="shared" ref="B265:H265" si="125">+B264+7</f>
        <v>46762</v>
      </c>
      <c r="C265" s="31">
        <f t="shared" si="125"/>
        <v>46763</v>
      </c>
      <c r="D265" s="31">
        <f t="shared" si="125"/>
        <v>46764</v>
      </c>
      <c r="E265" s="31">
        <f t="shared" si="125"/>
        <v>46765</v>
      </c>
      <c r="F265" s="31">
        <f t="shared" si="125"/>
        <v>46766</v>
      </c>
      <c r="G265" s="31">
        <f t="shared" si="125"/>
        <v>46767</v>
      </c>
      <c r="H265" s="31">
        <f t="shared" si="125"/>
        <v>46768</v>
      </c>
    </row>
    <row r="266" spans="1:8" x14ac:dyDescent="0.25">
      <c r="A266" t="str">
        <f t="shared" si="85"/>
        <v>42028</v>
      </c>
      <c r="B266" s="31">
        <f t="shared" ref="B266:H266" si="126">+B265+7</f>
        <v>46769</v>
      </c>
      <c r="C266" s="31">
        <f t="shared" si="126"/>
        <v>46770</v>
      </c>
      <c r="D266" s="31">
        <f t="shared" si="126"/>
        <v>46771</v>
      </c>
      <c r="E266" s="31">
        <f t="shared" si="126"/>
        <v>46772</v>
      </c>
      <c r="F266" s="31">
        <f t="shared" si="126"/>
        <v>46773</v>
      </c>
      <c r="G266" s="31">
        <f t="shared" si="126"/>
        <v>46774</v>
      </c>
      <c r="H266" s="31">
        <f t="shared" si="126"/>
        <v>46775</v>
      </c>
    </row>
    <row r="267" spans="1:8" x14ac:dyDescent="0.25">
      <c r="A267" t="str">
        <f t="shared" si="85"/>
        <v>52028</v>
      </c>
      <c r="B267" s="31">
        <f t="shared" ref="B267:H267" si="127">+B266+7</f>
        <v>46776</v>
      </c>
      <c r="C267" s="31">
        <f t="shared" si="127"/>
        <v>46777</v>
      </c>
      <c r="D267" s="31">
        <f t="shared" si="127"/>
        <v>46778</v>
      </c>
      <c r="E267" s="31">
        <f t="shared" si="127"/>
        <v>46779</v>
      </c>
      <c r="F267" s="31">
        <f t="shared" si="127"/>
        <v>46780</v>
      </c>
      <c r="G267" s="31">
        <f t="shared" si="127"/>
        <v>46781</v>
      </c>
      <c r="H267" s="31">
        <f t="shared" si="127"/>
        <v>46782</v>
      </c>
    </row>
    <row r="268" spans="1:8" x14ac:dyDescent="0.25">
      <c r="A268" t="str">
        <f t="shared" si="85"/>
        <v>62028</v>
      </c>
      <c r="B268" s="31">
        <f t="shared" ref="B268:H268" si="128">+B267+7</f>
        <v>46783</v>
      </c>
      <c r="C268" s="31">
        <f t="shared" si="128"/>
        <v>46784</v>
      </c>
      <c r="D268" s="31">
        <f t="shared" si="128"/>
        <v>46785</v>
      </c>
      <c r="E268" s="31">
        <f t="shared" si="128"/>
        <v>46786</v>
      </c>
      <c r="F268" s="31">
        <f t="shared" si="128"/>
        <v>46787</v>
      </c>
      <c r="G268" s="31">
        <f t="shared" si="128"/>
        <v>46788</v>
      </c>
      <c r="H268" s="31">
        <f t="shared" si="128"/>
        <v>46789</v>
      </c>
    </row>
    <row r="269" spans="1:8" x14ac:dyDescent="0.25">
      <c r="A269" t="str">
        <f t="shared" si="85"/>
        <v>72028</v>
      </c>
      <c r="B269" s="31">
        <f t="shared" ref="B269:H269" si="129">+B268+7</f>
        <v>46790</v>
      </c>
      <c r="C269" s="31">
        <f t="shared" si="129"/>
        <v>46791</v>
      </c>
      <c r="D269" s="31">
        <f t="shared" si="129"/>
        <v>46792</v>
      </c>
      <c r="E269" s="31">
        <f t="shared" si="129"/>
        <v>46793</v>
      </c>
      <c r="F269" s="31">
        <f t="shared" si="129"/>
        <v>46794</v>
      </c>
      <c r="G269" s="31">
        <f t="shared" si="129"/>
        <v>46795</v>
      </c>
      <c r="H269" s="31">
        <f t="shared" si="129"/>
        <v>46796</v>
      </c>
    </row>
    <row r="270" spans="1:8" x14ac:dyDescent="0.25">
      <c r="A270" t="str">
        <f t="shared" si="85"/>
        <v>82028</v>
      </c>
      <c r="B270" s="31">
        <f t="shared" ref="B270:H270" si="130">+B269+7</f>
        <v>46797</v>
      </c>
      <c r="C270" s="31">
        <f t="shared" si="130"/>
        <v>46798</v>
      </c>
      <c r="D270" s="31">
        <f t="shared" si="130"/>
        <v>46799</v>
      </c>
      <c r="E270" s="31">
        <f t="shared" si="130"/>
        <v>46800</v>
      </c>
      <c r="F270" s="31">
        <f t="shared" si="130"/>
        <v>46801</v>
      </c>
      <c r="G270" s="31">
        <f t="shared" si="130"/>
        <v>46802</v>
      </c>
      <c r="H270" s="31">
        <f t="shared" si="130"/>
        <v>46803</v>
      </c>
    </row>
    <row r="271" spans="1:8" x14ac:dyDescent="0.25">
      <c r="A271" t="str">
        <f t="shared" si="85"/>
        <v>92028</v>
      </c>
      <c r="B271" s="31">
        <f t="shared" ref="B271:H271" si="131">+B270+7</f>
        <v>46804</v>
      </c>
      <c r="C271" s="31">
        <f t="shared" si="131"/>
        <v>46805</v>
      </c>
      <c r="D271" s="31">
        <f t="shared" si="131"/>
        <v>46806</v>
      </c>
      <c r="E271" s="31">
        <f t="shared" si="131"/>
        <v>46807</v>
      </c>
      <c r="F271" s="31">
        <f t="shared" si="131"/>
        <v>46808</v>
      </c>
      <c r="G271" s="31">
        <f t="shared" si="131"/>
        <v>46809</v>
      </c>
      <c r="H271" s="31">
        <f t="shared" si="131"/>
        <v>46810</v>
      </c>
    </row>
    <row r="272" spans="1:8" x14ac:dyDescent="0.25">
      <c r="A272" t="str">
        <f t="shared" si="85"/>
        <v>102028</v>
      </c>
      <c r="B272" s="31">
        <f t="shared" ref="B272:H272" si="132">+B271+7</f>
        <v>46811</v>
      </c>
      <c r="C272" s="31">
        <f t="shared" si="132"/>
        <v>46812</v>
      </c>
      <c r="D272" s="31">
        <f t="shared" si="132"/>
        <v>46813</v>
      </c>
      <c r="E272" s="31">
        <f t="shared" si="132"/>
        <v>46814</v>
      </c>
      <c r="F272" s="31">
        <f t="shared" si="132"/>
        <v>46815</v>
      </c>
      <c r="G272" s="31">
        <f t="shared" si="132"/>
        <v>46816</v>
      </c>
      <c r="H272" s="31">
        <f t="shared" si="132"/>
        <v>46817</v>
      </c>
    </row>
    <row r="273" spans="1:8" x14ac:dyDescent="0.25">
      <c r="A273" t="str">
        <f t="shared" si="85"/>
        <v>112028</v>
      </c>
      <c r="B273" s="31">
        <f t="shared" ref="B273:H273" si="133">+B272+7</f>
        <v>46818</v>
      </c>
      <c r="C273" s="31">
        <f t="shared" si="133"/>
        <v>46819</v>
      </c>
      <c r="D273" s="31">
        <f t="shared" si="133"/>
        <v>46820</v>
      </c>
      <c r="E273" s="31">
        <f t="shared" si="133"/>
        <v>46821</v>
      </c>
      <c r="F273" s="31">
        <f t="shared" si="133"/>
        <v>46822</v>
      </c>
      <c r="G273" s="31">
        <f t="shared" si="133"/>
        <v>46823</v>
      </c>
      <c r="H273" s="31">
        <f t="shared" si="133"/>
        <v>46824</v>
      </c>
    </row>
    <row r="274" spans="1:8" x14ac:dyDescent="0.25">
      <c r="A274" t="str">
        <f t="shared" si="85"/>
        <v>122028</v>
      </c>
      <c r="B274" s="31">
        <f t="shared" ref="B274:H274" si="134">+B273+7</f>
        <v>46825</v>
      </c>
      <c r="C274" s="31">
        <f t="shared" si="134"/>
        <v>46826</v>
      </c>
      <c r="D274" s="31">
        <f t="shared" si="134"/>
        <v>46827</v>
      </c>
      <c r="E274" s="31">
        <f t="shared" si="134"/>
        <v>46828</v>
      </c>
      <c r="F274" s="31">
        <f t="shared" si="134"/>
        <v>46829</v>
      </c>
      <c r="G274" s="31">
        <f t="shared" si="134"/>
        <v>46830</v>
      </c>
      <c r="H274" s="31">
        <f t="shared" si="134"/>
        <v>46831</v>
      </c>
    </row>
    <row r="275" spans="1:8" x14ac:dyDescent="0.25">
      <c r="A275" t="str">
        <f t="shared" si="85"/>
        <v>132028</v>
      </c>
      <c r="B275" s="31">
        <f t="shared" ref="B275:H275" si="135">+B274+7</f>
        <v>46832</v>
      </c>
      <c r="C275" s="31">
        <f t="shared" si="135"/>
        <v>46833</v>
      </c>
      <c r="D275" s="31">
        <f t="shared" si="135"/>
        <v>46834</v>
      </c>
      <c r="E275" s="31">
        <f t="shared" si="135"/>
        <v>46835</v>
      </c>
      <c r="F275" s="31">
        <f t="shared" si="135"/>
        <v>46836</v>
      </c>
      <c r="G275" s="31">
        <f t="shared" si="135"/>
        <v>46837</v>
      </c>
      <c r="H275" s="31">
        <f t="shared" si="135"/>
        <v>46838</v>
      </c>
    </row>
    <row r="276" spans="1:8" x14ac:dyDescent="0.25">
      <c r="A276" t="str">
        <f t="shared" si="85"/>
        <v>142028</v>
      </c>
      <c r="B276" s="31">
        <f t="shared" ref="B276:H276" si="136">+B275+7</f>
        <v>46839</v>
      </c>
      <c r="C276" s="31">
        <f t="shared" si="136"/>
        <v>46840</v>
      </c>
      <c r="D276" s="31">
        <f t="shared" si="136"/>
        <v>46841</v>
      </c>
      <c r="E276" s="31">
        <f t="shared" si="136"/>
        <v>46842</v>
      </c>
      <c r="F276" s="31">
        <f t="shared" si="136"/>
        <v>46843</v>
      </c>
      <c r="G276" s="31">
        <f t="shared" si="136"/>
        <v>46844</v>
      </c>
      <c r="H276" s="31">
        <f t="shared" si="136"/>
        <v>46845</v>
      </c>
    </row>
    <row r="277" spans="1:8" x14ac:dyDescent="0.25">
      <c r="A277" t="str">
        <f t="shared" si="85"/>
        <v>152028</v>
      </c>
      <c r="B277" s="31">
        <f t="shared" ref="B277:H277" si="137">+B276+7</f>
        <v>46846</v>
      </c>
      <c r="C277" s="31">
        <f t="shared" si="137"/>
        <v>46847</v>
      </c>
      <c r="D277" s="31">
        <f t="shared" si="137"/>
        <v>46848</v>
      </c>
      <c r="E277" s="31">
        <f t="shared" si="137"/>
        <v>46849</v>
      </c>
      <c r="F277" s="31">
        <f t="shared" si="137"/>
        <v>46850</v>
      </c>
      <c r="G277" s="31">
        <f t="shared" si="137"/>
        <v>46851</v>
      </c>
      <c r="H277" s="31">
        <f t="shared" si="137"/>
        <v>46852</v>
      </c>
    </row>
    <row r="278" spans="1:8" x14ac:dyDescent="0.25">
      <c r="A278" t="str">
        <f t="shared" si="85"/>
        <v>162028</v>
      </c>
      <c r="B278" s="31">
        <f t="shared" ref="B278:H278" si="138">+B277+7</f>
        <v>46853</v>
      </c>
      <c r="C278" s="31">
        <f t="shared" si="138"/>
        <v>46854</v>
      </c>
      <c r="D278" s="31">
        <f t="shared" si="138"/>
        <v>46855</v>
      </c>
      <c r="E278" s="31">
        <f t="shared" si="138"/>
        <v>46856</v>
      </c>
      <c r="F278" s="31">
        <f t="shared" si="138"/>
        <v>46857</v>
      </c>
      <c r="G278" s="31">
        <f t="shared" si="138"/>
        <v>46858</v>
      </c>
      <c r="H278" s="31">
        <f t="shared" si="138"/>
        <v>46859</v>
      </c>
    </row>
    <row r="279" spans="1:8" x14ac:dyDescent="0.25">
      <c r="A279" t="str">
        <f t="shared" si="85"/>
        <v>172028</v>
      </c>
      <c r="B279" s="31">
        <f t="shared" ref="B279:H279" si="139">+B278+7</f>
        <v>46860</v>
      </c>
      <c r="C279" s="31">
        <f t="shared" si="139"/>
        <v>46861</v>
      </c>
      <c r="D279" s="31">
        <f t="shared" si="139"/>
        <v>46862</v>
      </c>
      <c r="E279" s="31">
        <f t="shared" si="139"/>
        <v>46863</v>
      </c>
      <c r="F279" s="31">
        <f t="shared" si="139"/>
        <v>46864</v>
      </c>
      <c r="G279" s="31">
        <f t="shared" si="139"/>
        <v>46865</v>
      </c>
      <c r="H279" s="31">
        <f t="shared" si="139"/>
        <v>46866</v>
      </c>
    </row>
    <row r="280" spans="1:8" x14ac:dyDescent="0.25">
      <c r="A280" t="str">
        <f t="shared" si="85"/>
        <v>182028</v>
      </c>
      <c r="B280" s="31">
        <f t="shared" ref="B280:H280" si="140">+B279+7</f>
        <v>46867</v>
      </c>
      <c r="C280" s="31">
        <f t="shared" si="140"/>
        <v>46868</v>
      </c>
      <c r="D280" s="31">
        <f t="shared" si="140"/>
        <v>46869</v>
      </c>
      <c r="E280" s="31">
        <f t="shared" si="140"/>
        <v>46870</v>
      </c>
      <c r="F280" s="31">
        <f t="shared" si="140"/>
        <v>46871</v>
      </c>
      <c r="G280" s="31">
        <f t="shared" si="140"/>
        <v>46872</v>
      </c>
      <c r="H280" s="31">
        <f t="shared" si="140"/>
        <v>46873</v>
      </c>
    </row>
    <row r="281" spans="1:8" x14ac:dyDescent="0.25">
      <c r="A281" t="str">
        <f t="shared" si="85"/>
        <v>192028</v>
      </c>
      <c r="B281" s="31">
        <f t="shared" ref="B281:H281" si="141">+B280+7</f>
        <v>46874</v>
      </c>
      <c r="C281" s="31">
        <f t="shared" si="141"/>
        <v>46875</v>
      </c>
      <c r="D281" s="31">
        <f t="shared" si="141"/>
        <v>46876</v>
      </c>
      <c r="E281" s="31">
        <f t="shared" si="141"/>
        <v>46877</v>
      </c>
      <c r="F281" s="31">
        <f t="shared" si="141"/>
        <v>46878</v>
      </c>
      <c r="G281" s="31">
        <f t="shared" si="141"/>
        <v>46879</v>
      </c>
      <c r="H281" s="31">
        <f t="shared" si="141"/>
        <v>46880</v>
      </c>
    </row>
    <row r="282" spans="1:8" x14ac:dyDescent="0.25">
      <c r="A282" t="str">
        <f t="shared" si="85"/>
        <v>202028</v>
      </c>
      <c r="B282" s="31">
        <f t="shared" ref="B282:H282" si="142">+B281+7</f>
        <v>46881</v>
      </c>
      <c r="C282" s="31">
        <f t="shared" si="142"/>
        <v>46882</v>
      </c>
      <c r="D282" s="31">
        <f t="shared" si="142"/>
        <v>46883</v>
      </c>
      <c r="E282" s="31">
        <f t="shared" si="142"/>
        <v>46884</v>
      </c>
      <c r="F282" s="31">
        <f t="shared" si="142"/>
        <v>46885</v>
      </c>
      <c r="G282" s="31">
        <f t="shared" si="142"/>
        <v>46886</v>
      </c>
      <c r="H282" s="31">
        <f t="shared" si="142"/>
        <v>46887</v>
      </c>
    </row>
    <row r="283" spans="1:8" x14ac:dyDescent="0.25">
      <c r="A283" t="str">
        <f t="shared" si="85"/>
        <v>212028</v>
      </c>
      <c r="B283" s="31">
        <f t="shared" ref="B283:H283" si="143">+B282+7</f>
        <v>46888</v>
      </c>
      <c r="C283" s="31">
        <f t="shared" si="143"/>
        <v>46889</v>
      </c>
      <c r="D283" s="31">
        <f t="shared" si="143"/>
        <v>46890</v>
      </c>
      <c r="E283" s="31">
        <f t="shared" si="143"/>
        <v>46891</v>
      </c>
      <c r="F283" s="31">
        <f t="shared" si="143"/>
        <v>46892</v>
      </c>
      <c r="G283" s="31">
        <f t="shared" si="143"/>
        <v>46893</v>
      </c>
      <c r="H283" s="31">
        <f t="shared" si="143"/>
        <v>46894</v>
      </c>
    </row>
    <row r="284" spans="1:8" x14ac:dyDescent="0.25">
      <c r="A284" t="str">
        <f t="shared" si="85"/>
        <v>222028</v>
      </c>
      <c r="B284" s="31">
        <f t="shared" ref="B284:H284" si="144">+B283+7</f>
        <v>46895</v>
      </c>
      <c r="C284" s="31">
        <f t="shared" si="144"/>
        <v>46896</v>
      </c>
      <c r="D284" s="31">
        <f t="shared" si="144"/>
        <v>46897</v>
      </c>
      <c r="E284" s="31">
        <f t="shared" si="144"/>
        <v>46898</v>
      </c>
      <c r="F284" s="31">
        <f t="shared" si="144"/>
        <v>46899</v>
      </c>
      <c r="G284" s="31">
        <f t="shared" si="144"/>
        <v>46900</v>
      </c>
      <c r="H284" s="31">
        <f t="shared" si="144"/>
        <v>46901</v>
      </c>
    </row>
    <row r="285" spans="1:8" x14ac:dyDescent="0.25">
      <c r="A285" t="str">
        <f t="shared" si="85"/>
        <v>232028</v>
      </c>
      <c r="B285" s="31">
        <f t="shared" ref="B285:H285" si="145">+B284+7</f>
        <v>46902</v>
      </c>
      <c r="C285" s="31">
        <f t="shared" si="145"/>
        <v>46903</v>
      </c>
      <c r="D285" s="31">
        <f t="shared" si="145"/>
        <v>46904</v>
      </c>
      <c r="E285" s="31">
        <f t="shared" si="145"/>
        <v>46905</v>
      </c>
      <c r="F285" s="31">
        <f t="shared" si="145"/>
        <v>46906</v>
      </c>
      <c r="G285" s="31">
        <f t="shared" si="145"/>
        <v>46907</v>
      </c>
      <c r="H285" s="31">
        <f t="shared" si="145"/>
        <v>46908</v>
      </c>
    </row>
    <row r="286" spans="1:8" x14ac:dyDescent="0.25">
      <c r="A286" t="str">
        <f t="shared" si="85"/>
        <v>242028</v>
      </c>
      <c r="B286" s="31">
        <f t="shared" ref="B286:H286" si="146">+B285+7</f>
        <v>46909</v>
      </c>
      <c r="C286" s="31">
        <f t="shared" si="146"/>
        <v>46910</v>
      </c>
      <c r="D286" s="31">
        <f t="shared" si="146"/>
        <v>46911</v>
      </c>
      <c r="E286" s="31">
        <f t="shared" si="146"/>
        <v>46912</v>
      </c>
      <c r="F286" s="31">
        <f t="shared" si="146"/>
        <v>46913</v>
      </c>
      <c r="G286" s="31">
        <f t="shared" si="146"/>
        <v>46914</v>
      </c>
      <c r="H286" s="31">
        <f t="shared" si="146"/>
        <v>46915</v>
      </c>
    </row>
    <row r="287" spans="1:8" x14ac:dyDescent="0.25">
      <c r="A287" t="str">
        <f t="shared" si="85"/>
        <v>252028</v>
      </c>
      <c r="B287" s="31">
        <f t="shared" ref="B287:H287" si="147">+B286+7</f>
        <v>46916</v>
      </c>
      <c r="C287" s="31">
        <f t="shared" si="147"/>
        <v>46917</v>
      </c>
      <c r="D287" s="31">
        <f t="shared" si="147"/>
        <v>46918</v>
      </c>
      <c r="E287" s="31">
        <f t="shared" si="147"/>
        <v>46919</v>
      </c>
      <c r="F287" s="31">
        <f t="shared" si="147"/>
        <v>46920</v>
      </c>
      <c r="G287" s="31">
        <f t="shared" si="147"/>
        <v>46921</v>
      </c>
      <c r="H287" s="31">
        <f t="shared" si="147"/>
        <v>46922</v>
      </c>
    </row>
    <row r="288" spans="1:8" x14ac:dyDescent="0.25">
      <c r="A288" t="str">
        <f t="shared" si="85"/>
        <v>262028</v>
      </c>
      <c r="B288" s="31">
        <f t="shared" ref="B288:H288" si="148">+B287+7</f>
        <v>46923</v>
      </c>
      <c r="C288" s="31">
        <f t="shared" si="148"/>
        <v>46924</v>
      </c>
      <c r="D288" s="31">
        <f t="shared" si="148"/>
        <v>46925</v>
      </c>
      <c r="E288" s="31">
        <f t="shared" si="148"/>
        <v>46926</v>
      </c>
      <c r="F288" s="31">
        <f t="shared" si="148"/>
        <v>46927</v>
      </c>
      <c r="G288" s="31">
        <f t="shared" si="148"/>
        <v>46928</v>
      </c>
      <c r="H288" s="31">
        <f t="shared" si="148"/>
        <v>46929</v>
      </c>
    </row>
    <row r="289" spans="1:8" x14ac:dyDescent="0.25">
      <c r="A289" t="str">
        <f t="shared" si="85"/>
        <v>272028</v>
      </c>
      <c r="B289" s="31">
        <f t="shared" ref="B289:H289" si="149">+B288+7</f>
        <v>46930</v>
      </c>
      <c r="C289" s="31">
        <f t="shared" si="149"/>
        <v>46931</v>
      </c>
      <c r="D289" s="31">
        <f t="shared" si="149"/>
        <v>46932</v>
      </c>
      <c r="E289" s="31">
        <f t="shared" si="149"/>
        <v>46933</v>
      </c>
      <c r="F289" s="31">
        <f t="shared" si="149"/>
        <v>46934</v>
      </c>
      <c r="G289" s="31">
        <f t="shared" si="149"/>
        <v>46935</v>
      </c>
      <c r="H289" s="31">
        <f t="shared" si="149"/>
        <v>46936</v>
      </c>
    </row>
    <row r="290" spans="1:8" x14ac:dyDescent="0.25">
      <c r="A290" t="str">
        <f t="shared" ref="A290:A353" si="150">+WEEKNUM(MAX(B290:H290),2)&amp;YEAR(MAX(B290:H290))</f>
        <v>282028</v>
      </c>
      <c r="B290" s="31">
        <f t="shared" ref="B290:H290" si="151">+B289+7</f>
        <v>46937</v>
      </c>
      <c r="C290" s="31">
        <f t="shared" si="151"/>
        <v>46938</v>
      </c>
      <c r="D290" s="31">
        <f t="shared" si="151"/>
        <v>46939</v>
      </c>
      <c r="E290" s="31">
        <f t="shared" si="151"/>
        <v>46940</v>
      </c>
      <c r="F290" s="31">
        <f t="shared" si="151"/>
        <v>46941</v>
      </c>
      <c r="G290" s="31">
        <f t="shared" si="151"/>
        <v>46942</v>
      </c>
      <c r="H290" s="31">
        <f t="shared" si="151"/>
        <v>46943</v>
      </c>
    </row>
    <row r="291" spans="1:8" x14ac:dyDescent="0.25">
      <c r="A291" t="str">
        <f t="shared" si="150"/>
        <v>292028</v>
      </c>
      <c r="B291" s="31">
        <f t="shared" ref="B291:H291" si="152">+B290+7</f>
        <v>46944</v>
      </c>
      <c r="C291" s="31">
        <f t="shared" si="152"/>
        <v>46945</v>
      </c>
      <c r="D291" s="31">
        <f t="shared" si="152"/>
        <v>46946</v>
      </c>
      <c r="E291" s="31">
        <f t="shared" si="152"/>
        <v>46947</v>
      </c>
      <c r="F291" s="31">
        <f t="shared" si="152"/>
        <v>46948</v>
      </c>
      <c r="G291" s="31">
        <f t="shared" si="152"/>
        <v>46949</v>
      </c>
      <c r="H291" s="31">
        <f t="shared" si="152"/>
        <v>46950</v>
      </c>
    </row>
    <row r="292" spans="1:8" x14ac:dyDescent="0.25">
      <c r="A292" t="str">
        <f t="shared" si="150"/>
        <v>302028</v>
      </c>
      <c r="B292" s="31">
        <f t="shared" ref="B292:H292" si="153">+B291+7</f>
        <v>46951</v>
      </c>
      <c r="C292" s="31">
        <f t="shared" si="153"/>
        <v>46952</v>
      </c>
      <c r="D292" s="31">
        <f t="shared" si="153"/>
        <v>46953</v>
      </c>
      <c r="E292" s="31">
        <f t="shared" si="153"/>
        <v>46954</v>
      </c>
      <c r="F292" s="31">
        <f t="shared" si="153"/>
        <v>46955</v>
      </c>
      <c r="G292" s="31">
        <f t="shared" si="153"/>
        <v>46956</v>
      </c>
      <c r="H292" s="31">
        <f t="shared" si="153"/>
        <v>46957</v>
      </c>
    </row>
    <row r="293" spans="1:8" x14ac:dyDescent="0.25">
      <c r="A293" t="str">
        <f t="shared" si="150"/>
        <v>312028</v>
      </c>
      <c r="B293" s="31">
        <f t="shared" ref="B293:H293" si="154">+B292+7</f>
        <v>46958</v>
      </c>
      <c r="C293" s="31">
        <f t="shared" si="154"/>
        <v>46959</v>
      </c>
      <c r="D293" s="31">
        <f t="shared" si="154"/>
        <v>46960</v>
      </c>
      <c r="E293" s="31">
        <f t="shared" si="154"/>
        <v>46961</v>
      </c>
      <c r="F293" s="31">
        <f t="shared" si="154"/>
        <v>46962</v>
      </c>
      <c r="G293" s="31">
        <f t="shared" si="154"/>
        <v>46963</v>
      </c>
      <c r="H293" s="31">
        <f t="shared" si="154"/>
        <v>46964</v>
      </c>
    </row>
    <row r="294" spans="1:8" x14ac:dyDescent="0.25">
      <c r="A294" t="str">
        <f t="shared" si="150"/>
        <v>322028</v>
      </c>
      <c r="B294" s="31">
        <f t="shared" ref="B294:H294" si="155">+B293+7</f>
        <v>46965</v>
      </c>
      <c r="C294" s="31">
        <f t="shared" si="155"/>
        <v>46966</v>
      </c>
      <c r="D294" s="31">
        <f t="shared" si="155"/>
        <v>46967</v>
      </c>
      <c r="E294" s="31">
        <f t="shared" si="155"/>
        <v>46968</v>
      </c>
      <c r="F294" s="31">
        <f t="shared" si="155"/>
        <v>46969</v>
      </c>
      <c r="G294" s="31">
        <f t="shared" si="155"/>
        <v>46970</v>
      </c>
      <c r="H294" s="31">
        <f t="shared" si="155"/>
        <v>46971</v>
      </c>
    </row>
    <row r="295" spans="1:8" x14ac:dyDescent="0.25">
      <c r="A295" t="str">
        <f t="shared" si="150"/>
        <v>332028</v>
      </c>
      <c r="B295" s="31">
        <f t="shared" ref="B295:H295" si="156">+B294+7</f>
        <v>46972</v>
      </c>
      <c r="C295" s="31">
        <f t="shared" si="156"/>
        <v>46973</v>
      </c>
      <c r="D295" s="31">
        <f t="shared" si="156"/>
        <v>46974</v>
      </c>
      <c r="E295" s="31">
        <f t="shared" si="156"/>
        <v>46975</v>
      </c>
      <c r="F295" s="31">
        <f t="shared" si="156"/>
        <v>46976</v>
      </c>
      <c r="G295" s="31">
        <f t="shared" si="156"/>
        <v>46977</v>
      </c>
      <c r="H295" s="31">
        <f t="shared" si="156"/>
        <v>46978</v>
      </c>
    </row>
    <row r="296" spans="1:8" x14ac:dyDescent="0.25">
      <c r="A296" t="str">
        <f t="shared" si="150"/>
        <v>342028</v>
      </c>
      <c r="B296" s="31">
        <f t="shared" ref="B296:H296" si="157">+B295+7</f>
        <v>46979</v>
      </c>
      <c r="C296" s="31">
        <f t="shared" si="157"/>
        <v>46980</v>
      </c>
      <c r="D296" s="31">
        <f t="shared" si="157"/>
        <v>46981</v>
      </c>
      <c r="E296" s="31">
        <f t="shared" si="157"/>
        <v>46982</v>
      </c>
      <c r="F296" s="31">
        <f t="shared" si="157"/>
        <v>46983</v>
      </c>
      <c r="G296" s="31">
        <f t="shared" si="157"/>
        <v>46984</v>
      </c>
      <c r="H296" s="31">
        <f t="shared" si="157"/>
        <v>46985</v>
      </c>
    </row>
    <row r="297" spans="1:8" x14ac:dyDescent="0.25">
      <c r="A297" t="str">
        <f t="shared" si="150"/>
        <v>352028</v>
      </c>
      <c r="B297" s="31">
        <f t="shared" ref="B297:H297" si="158">+B296+7</f>
        <v>46986</v>
      </c>
      <c r="C297" s="31">
        <f t="shared" si="158"/>
        <v>46987</v>
      </c>
      <c r="D297" s="31">
        <f t="shared" si="158"/>
        <v>46988</v>
      </c>
      <c r="E297" s="31">
        <f t="shared" si="158"/>
        <v>46989</v>
      </c>
      <c r="F297" s="31">
        <f t="shared" si="158"/>
        <v>46990</v>
      </c>
      <c r="G297" s="31">
        <f t="shared" si="158"/>
        <v>46991</v>
      </c>
      <c r="H297" s="31">
        <f t="shared" si="158"/>
        <v>46992</v>
      </c>
    </row>
    <row r="298" spans="1:8" x14ac:dyDescent="0.25">
      <c r="A298" t="str">
        <f t="shared" si="150"/>
        <v>362028</v>
      </c>
      <c r="B298" s="31">
        <f t="shared" ref="B298:H298" si="159">+B297+7</f>
        <v>46993</v>
      </c>
      <c r="C298" s="31">
        <f t="shared" si="159"/>
        <v>46994</v>
      </c>
      <c r="D298" s="31">
        <f t="shared" si="159"/>
        <v>46995</v>
      </c>
      <c r="E298" s="31">
        <f t="shared" si="159"/>
        <v>46996</v>
      </c>
      <c r="F298" s="31">
        <f t="shared" si="159"/>
        <v>46997</v>
      </c>
      <c r="G298" s="31">
        <f t="shared" si="159"/>
        <v>46998</v>
      </c>
      <c r="H298" s="31">
        <f t="shared" si="159"/>
        <v>46999</v>
      </c>
    </row>
    <row r="299" spans="1:8" x14ac:dyDescent="0.25">
      <c r="A299" t="str">
        <f t="shared" si="150"/>
        <v>372028</v>
      </c>
      <c r="B299" s="31">
        <f t="shared" ref="B299:H299" si="160">+B298+7</f>
        <v>47000</v>
      </c>
      <c r="C299" s="31">
        <f t="shared" si="160"/>
        <v>47001</v>
      </c>
      <c r="D299" s="31">
        <f t="shared" si="160"/>
        <v>47002</v>
      </c>
      <c r="E299" s="31">
        <f t="shared" si="160"/>
        <v>47003</v>
      </c>
      <c r="F299" s="31">
        <f t="shared" si="160"/>
        <v>47004</v>
      </c>
      <c r="G299" s="31">
        <f t="shared" si="160"/>
        <v>47005</v>
      </c>
      <c r="H299" s="31">
        <f t="shared" si="160"/>
        <v>47006</v>
      </c>
    </row>
    <row r="300" spans="1:8" x14ac:dyDescent="0.25">
      <c r="A300" t="str">
        <f t="shared" si="150"/>
        <v>382028</v>
      </c>
      <c r="B300" s="31">
        <f t="shared" ref="B300:H300" si="161">+B299+7</f>
        <v>47007</v>
      </c>
      <c r="C300" s="31">
        <f t="shared" si="161"/>
        <v>47008</v>
      </c>
      <c r="D300" s="31">
        <f t="shared" si="161"/>
        <v>47009</v>
      </c>
      <c r="E300" s="31">
        <f t="shared" si="161"/>
        <v>47010</v>
      </c>
      <c r="F300" s="31">
        <f t="shared" si="161"/>
        <v>47011</v>
      </c>
      <c r="G300" s="31">
        <f t="shared" si="161"/>
        <v>47012</v>
      </c>
      <c r="H300" s="31">
        <f t="shared" si="161"/>
        <v>47013</v>
      </c>
    </row>
    <row r="301" spans="1:8" x14ac:dyDescent="0.25">
      <c r="A301" t="str">
        <f t="shared" si="150"/>
        <v>392028</v>
      </c>
      <c r="B301" s="31">
        <f t="shared" ref="B301:H301" si="162">+B300+7</f>
        <v>47014</v>
      </c>
      <c r="C301" s="31">
        <f t="shared" si="162"/>
        <v>47015</v>
      </c>
      <c r="D301" s="31">
        <f t="shared" si="162"/>
        <v>47016</v>
      </c>
      <c r="E301" s="31">
        <f t="shared" si="162"/>
        <v>47017</v>
      </c>
      <c r="F301" s="31">
        <f t="shared" si="162"/>
        <v>47018</v>
      </c>
      <c r="G301" s="31">
        <f t="shared" si="162"/>
        <v>47019</v>
      </c>
      <c r="H301" s="31">
        <f t="shared" si="162"/>
        <v>47020</v>
      </c>
    </row>
    <row r="302" spans="1:8" x14ac:dyDescent="0.25">
      <c r="A302" t="str">
        <f t="shared" si="150"/>
        <v>402028</v>
      </c>
      <c r="B302" s="31">
        <f t="shared" ref="B302:H302" si="163">+B301+7</f>
        <v>47021</v>
      </c>
      <c r="C302" s="31">
        <f t="shared" si="163"/>
        <v>47022</v>
      </c>
      <c r="D302" s="31">
        <f t="shared" si="163"/>
        <v>47023</v>
      </c>
      <c r="E302" s="31">
        <f t="shared" si="163"/>
        <v>47024</v>
      </c>
      <c r="F302" s="31">
        <f t="shared" si="163"/>
        <v>47025</v>
      </c>
      <c r="G302" s="31">
        <f t="shared" si="163"/>
        <v>47026</v>
      </c>
      <c r="H302" s="31">
        <f t="shared" si="163"/>
        <v>47027</v>
      </c>
    </row>
    <row r="303" spans="1:8" x14ac:dyDescent="0.25">
      <c r="A303" t="str">
        <f t="shared" si="150"/>
        <v>412028</v>
      </c>
      <c r="B303" s="31">
        <f t="shared" ref="B303:H303" si="164">+B302+7</f>
        <v>47028</v>
      </c>
      <c r="C303" s="31">
        <f t="shared" si="164"/>
        <v>47029</v>
      </c>
      <c r="D303" s="31">
        <f t="shared" si="164"/>
        <v>47030</v>
      </c>
      <c r="E303" s="31">
        <f t="shared" si="164"/>
        <v>47031</v>
      </c>
      <c r="F303" s="31">
        <f t="shared" si="164"/>
        <v>47032</v>
      </c>
      <c r="G303" s="31">
        <f t="shared" si="164"/>
        <v>47033</v>
      </c>
      <c r="H303" s="31">
        <f t="shared" si="164"/>
        <v>47034</v>
      </c>
    </row>
    <row r="304" spans="1:8" x14ac:dyDescent="0.25">
      <c r="A304" t="str">
        <f t="shared" si="150"/>
        <v>422028</v>
      </c>
      <c r="B304" s="31">
        <f t="shared" ref="B304:H304" si="165">+B303+7</f>
        <v>47035</v>
      </c>
      <c r="C304" s="31">
        <f t="shared" si="165"/>
        <v>47036</v>
      </c>
      <c r="D304" s="31">
        <f t="shared" si="165"/>
        <v>47037</v>
      </c>
      <c r="E304" s="31">
        <f t="shared" si="165"/>
        <v>47038</v>
      </c>
      <c r="F304" s="31">
        <f t="shared" si="165"/>
        <v>47039</v>
      </c>
      <c r="G304" s="31">
        <f t="shared" si="165"/>
        <v>47040</v>
      </c>
      <c r="H304" s="31">
        <f t="shared" si="165"/>
        <v>47041</v>
      </c>
    </row>
    <row r="305" spans="1:8" x14ac:dyDescent="0.25">
      <c r="A305" t="str">
        <f t="shared" si="150"/>
        <v>432028</v>
      </c>
      <c r="B305" s="31">
        <f t="shared" ref="B305:H305" si="166">+B304+7</f>
        <v>47042</v>
      </c>
      <c r="C305" s="31">
        <f t="shared" si="166"/>
        <v>47043</v>
      </c>
      <c r="D305" s="31">
        <f t="shared" si="166"/>
        <v>47044</v>
      </c>
      <c r="E305" s="31">
        <f t="shared" si="166"/>
        <v>47045</v>
      </c>
      <c r="F305" s="31">
        <f t="shared" si="166"/>
        <v>47046</v>
      </c>
      <c r="G305" s="31">
        <f t="shared" si="166"/>
        <v>47047</v>
      </c>
      <c r="H305" s="31">
        <f t="shared" si="166"/>
        <v>47048</v>
      </c>
    </row>
    <row r="306" spans="1:8" x14ac:dyDescent="0.25">
      <c r="A306" t="str">
        <f t="shared" si="150"/>
        <v>442028</v>
      </c>
      <c r="B306" s="31">
        <f t="shared" ref="B306:H306" si="167">+B305+7</f>
        <v>47049</v>
      </c>
      <c r="C306" s="31">
        <f t="shared" si="167"/>
        <v>47050</v>
      </c>
      <c r="D306" s="31">
        <f t="shared" si="167"/>
        <v>47051</v>
      </c>
      <c r="E306" s="31">
        <f t="shared" si="167"/>
        <v>47052</v>
      </c>
      <c r="F306" s="31">
        <f t="shared" si="167"/>
        <v>47053</v>
      </c>
      <c r="G306" s="31">
        <f t="shared" si="167"/>
        <v>47054</v>
      </c>
      <c r="H306" s="31">
        <f t="shared" si="167"/>
        <v>47055</v>
      </c>
    </row>
    <row r="307" spans="1:8" x14ac:dyDescent="0.25">
      <c r="A307" t="str">
        <f t="shared" si="150"/>
        <v>452028</v>
      </c>
      <c r="B307" s="31">
        <f t="shared" ref="B307:H307" si="168">+B306+7</f>
        <v>47056</v>
      </c>
      <c r="C307" s="31">
        <f t="shared" si="168"/>
        <v>47057</v>
      </c>
      <c r="D307" s="31">
        <f t="shared" si="168"/>
        <v>47058</v>
      </c>
      <c r="E307" s="31">
        <f t="shared" si="168"/>
        <v>47059</v>
      </c>
      <c r="F307" s="31">
        <f t="shared" si="168"/>
        <v>47060</v>
      </c>
      <c r="G307" s="31">
        <f t="shared" si="168"/>
        <v>47061</v>
      </c>
      <c r="H307" s="31">
        <f t="shared" si="168"/>
        <v>47062</v>
      </c>
    </row>
    <row r="308" spans="1:8" x14ac:dyDescent="0.25">
      <c r="A308" t="str">
        <f t="shared" si="150"/>
        <v>462028</v>
      </c>
      <c r="B308" s="31">
        <f t="shared" ref="B308:H308" si="169">+B307+7</f>
        <v>47063</v>
      </c>
      <c r="C308" s="31">
        <f t="shared" si="169"/>
        <v>47064</v>
      </c>
      <c r="D308" s="31">
        <f t="shared" si="169"/>
        <v>47065</v>
      </c>
      <c r="E308" s="31">
        <f t="shared" si="169"/>
        <v>47066</v>
      </c>
      <c r="F308" s="31">
        <f t="shared" si="169"/>
        <v>47067</v>
      </c>
      <c r="G308" s="31">
        <f t="shared" si="169"/>
        <v>47068</v>
      </c>
      <c r="H308" s="31">
        <f t="shared" si="169"/>
        <v>47069</v>
      </c>
    </row>
    <row r="309" spans="1:8" x14ac:dyDescent="0.25">
      <c r="A309" t="str">
        <f t="shared" si="150"/>
        <v>472028</v>
      </c>
      <c r="B309" s="31">
        <f t="shared" ref="B309:H309" si="170">+B308+7</f>
        <v>47070</v>
      </c>
      <c r="C309" s="31">
        <f t="shared" si="170"/>
        <v>47071</v>
      </c>
      <c r="D309" s="31">
        <f t="shared" si="170"/>
        <v>47072</v>
      </c>
      <c r="E309" s="31">
        <f t="shared" si="170"/>
        <v>47073</v>
      </c>
      <c r="F309" s="31">
        <f t="shared" si="170"/>
        <v>47074</v>
      </c>
      <c r="G309" s="31">
        <f t="shared" si="170"/>
        <v>47075</v>
      </c>
      <c r="H309" s="31">
        <f t="shared" si="170"/>
        <v>47076</v>
      </c>
    </row>
    <row r="310" spans="1:8" x14ac:dyDescent="0.25">
      <c r="A310" t="str">
        <f t="shared" si="150"/>
        <v>482028</v>
      </c>
      <c r="B310" s="31">
        <f t="shared" ref="B310:H310" si="171">+B309+7</f>
        <v>47077</v>
      </c>
      <c r="C310" s="31">
        <f t="shared" si="171"/>
        <v>47078</v>
      </c>
      <c r="D310" s="31">
        <f t="shared" si="171"/>
        <v>47079</v>
      </c>
      <c r="E310" s="31">
        <f t="shared" si="171"/>
        <v>47080</v>
      </c>
      <c r="F310" s="31">
        <f t="shared" si="171"/>
        <v>47081</v>
      </c>
      <c r="G310" s="31">
        <f t="shared" si="171"/>
        <v>47082</v>
      </c>
      <c r="H310" s="31">
        <f t="shared" si="171"/>
        <v>47083</v>
      </c>
    </row>
    <row r="311" spans="1:8" x14ac:dyDescent="0.25">
      <c r="A311" t="str">
        <f t="shared" si="150"/>
        <v>492028</v>
      </c>
      <c r="B311" s="31">
        <f t="shared" ref="B311:H311" si="172">+B310+7</f>
        <v>47084</v>
      </c>
      <c r="C311" s="31">
        <f t="shared" si="172"/>
        <v>47085</v>
      </c>
      <c r="D311" s="31">
        <f t="shared" si="172"/>
        <v>47086</v>
      </c>
      <c r="E311" s="31">
        <f t="shared" si="172"/>
        <v>47087</v>
      </c>
      <c r="F311" s="31">
        <f t="shared" si="172"/>
        <v>47088</v>
      </c>
      <c r="G311" s="31">
        <f t="shared" si="172"/>
        <v>47089</v>
      </c>
      <c r="H311" s="31">
        <f t="shared" si="172"/>
        <v>47090</v>
      </c>
    </row>
    <row r="312" spans="1:8" x14ac:dyDescent="0.25">
      <c r="A312" t="str">
        <f t="shared" si="150"/>
        <v>502028</v>
      </c>
      <c r="B312" s="31">
        <f t="shared" ref="B312:H312" si="173">+B311+7</f>
        <v>47091</v>
      </c>
      <c r="C312" s="31">
        <f t="shared" si="173"/>
        <v>47092</v>
      </c>
      <c r="D312" s="31">
        <f t="shared" si="173"/>
        <v>47093</v>
      </c>
      <c r="E312" s="31">
        <f t="shared" si="173"/>
        <v>47094</v>
      </c>
      <c r="F312" s="31">
        <f t="shared" si="173"/>
        <v>47095</v>
      </c>
      <c r="G312" s="31">
        <f t="shared" si="173"/>
        <v>47096</v>
      </c>
      <c r="H312" s="31">
        <f t="shared" si="173"/>
        <v>47097</v>
      </c>
    </row>
    <row r="313" spans="1:8" x14ac:dyDescent="0.25">
      <c r="A313" t="str">
        <f t="shared" si="150"/>
        <v>512028</v>
      </c>
      <c r="B313" s="31">
        <f t="shared" ref="B313:H313" si="174">+B312+7</f>
        <v>47098</v>
      </c>
      <c r="C313" s="31">
        <f t="shared" si="174"/>
        <v>47099</v>
      </c>
      <c r="D313" s="31">
        <f t="shared" si="174"/>
        <v>47100</v>
      </c>
      <c r="E313" s="31">
        <f t="shared" si="174"/>
        <v>47101</v>
      </c>
      <c r="F313" s="31">
        <f t="shared" si="174"/>
        <v>47102</v>
      </c>
      <c r="G313" s="31">
        <f t="shared" si="174"/>
        <v>47103</v>
      </c>
      <c r="H313" s="31">
        <f t="shared" si="174"/>
        <v>47104</v>
      </c>
    </row>
    <row r="314" spans="1:8" x14ac:dyDescent="0.25">
      <c r="A314" t="str">
        <f t="shared" si="150"/>
        <v>522028</v>
      </c>
      <c r="B314" s="31">
        <f t="shared" ref="B314:H314" si="175">+B313+7</f>
        <v>47105</v>
      </c>
      <c r="C314" s="31">
        <f t="shared" si="175"/>
        <v>47106</v>
      </c>
      <c r="D314" s="31">
        <f t="shared" si="175"/>
        <v>47107</v>
      </c>
      <c r="E314" s="31">
        <f t="shared" si="175"/>
        <v>47108</v>
      </c>
      <c r="F314" s="31">
        <f t="shared" si="175"/>
        <v>47109</v>
      </c>
      <c r="G314" s="31">
        <f t="shared" si="175"/>
        <v>47110</v>
      </c>
      <c r="H314" s="31">
        <f t="shared" si="175"/>
        <v>47111</v>
      </c>
    </row>
    <row r="315" spans="1:8" x14ac:dyDescent="0.25">
      <c r="A315" t="str">
        <f t="shared" si="150"/>
        <v>532028</v>
      </c>
      <c r="B315" s="31">
        <f t="shared" ref="B315:H315" si="176">+B314+7</f>
        <v>47112</v>
      </c>
      <c r="C315" s="31">
        <f t="shared" si="176"/>
        <v>47113</v>
      </c>
      <c r="D315" s="31">
        <f t="shared" si="176"/>
        <v>47114</v>
      </c>
      <c r="E315" s="31">
        <f t="shared" si="176"/>
        <v>47115</v>
      </c>
      <c r="F315" s="31">
        <f t="shared" si="176"/>
        <v>47116</v>
      </c>
      <c r="G315" s="31">
        <f t="shared" si="176"/>
        <v>47117</v>
      </c>
      <c r="H315" s="31">
        <f t="shared" si="176"/>
        <v>47118</v>
      </c>
    </row>
    <row r="316" spans="1:8" x14ac:dyDescent="0.25">
      <c r="A316" t="str">
        <f t="shared" si="150"/>
        <v>12029</v>
      </c>
      <c r="B316" s="31">
        <f t="shared" ref="B316:H316" si="177">+B315+7</f>
        <v>47119</v>
      </c>
      <c r="C316" s="31">
        <f t="shared" si="177"/>
        <v>47120</v>
      </c>
      <c r="D316" s="31">
        <f t="shared" si="177"/>
        <v>47121</v>
      </c>
      <c r="E316" s="31">
        <f t="shared" si="177"/>
        <v>47122</v>
      </c>
      <c r="F316" s="31">
        <f t="shared" si="177"/>
        <v>47123</v>
      </c>
      <c r="G316" s="31">
        <f t="shared" si="177"/>
        <v>47124</v>
      </c>
      <c r="H316" s="31">
        <f t="shared" si="177"/>
        <v>47125</v>
      </c>
    </row>
    <row r="317" spans="1:8" x14ac:dyDescent="0.25">
      <c r="A317" t="str">
        <f t="shared" si="150"/>
        <v>22029</v>
      </c>
      <c r="B317" s="31">
        <f t="shared" ref="B317:H317" si="178">+B316+7</f>
        <v>47126</v>
      </c>
      <c r="C317" s="31">
        <f t="shared" si="178"/>
        <v>47127</v>
      </c>
      <c r="D317" s="31">
        <f t="shared" si="178"/>
        <v>47128</v>
      </c>
      <c r="E317" s="31">
        <f t="shared" si="178"/>
        <v>47129</v>
      </c>
      <c r="F317" s="31">
        <f t="shared" si="178"/>
        <v>47130</v>
      </c>
      <c r="G317" s="31">
        <f t="shared" si="178"/>
        <v>47131</v>
      </c>
      <c r="H317" s="31">
        <f t="shared" si="178"/>
        <v>47132</v>
      </c>
    </row>
    <row r="318" spans="1:8" x14ac:dyDescent="0.25">
      <c r="A318" t="str">
        <f t="shared" si="150"/>
        <v>32029</v>
      </c>
      <c r="B318" s="31">
        <f t="shared" ref="B318:H318" si="179">+B317+7</f>
        <v>47133</v>
      </c>
      <c r="C318" s="31">
        <f t="shared" si="179"/>
        <v>47134</v>
      </c>
      <c r="D318" s="31">
        <f t="shared" si="179"/>
        <v>47135</v>
      </c>
      <c r="E318" s="31">
        <f t="shared" si="179"/>
        <v>47136</v>
      </c>
      <c r="F318" s="31">
        <f t="shared" si="179"/>
        <v>47137</v>
      </c>
      <c r="G318" s="31">
        <f t="shared" si="179"/>
        <v>47138</v>
      </c>
      <c r="H318" s="31">
        <f t="shared" si="179"/>
        <v>47139</v>
      </c>
    </row>
    <row r="319" spans="1:8" x14ac:dyDescent="0.25">
      <c r="A319" t="str">
        <f t="shared" si="150"/>
        <v>42029</v>
      </c>
      <c r="B319" s="31">
        <f t="shared" ref="B319:H319" si="180">+B318+7</f>
        <v>47140</v>
      </c>
      <c r="C319" s="31">
        <f t="shared" si="180"/>
        <v>47141</v>
      </c>
      <c r="D319" s="31">
        <f t="shared" si="180"/>
        <v>47142</v>
      </c>
      <c r="E319" s="31">
        <f t="shared" si="180"/>
        <v>47143</v>
      </c>
      <c r="F319" s="31">
        <f t="shared" si="180"/>
        <v>47144</v>
      </c>
      <c r="G319" s="31">
        <f t="shared" si="180"/>
        <v>47145</v>
      </c>
      <c r="H319" s="31">
        <f t="shared" si="180"/>
        <v>47146</v>
      </c>
    </row>
    <row r="320" spans="1:8" x14ac:dyDescent="0.25">
      <c r="A320" t="str">
        <f t="shared" si="150"/>
        <v>52029</v>
      </c>
      <c r="B320" s="31">
        <f t="shared" ref="B320:H320" si="181">+B319+7</f>
        <v>47147</v>
      </c>
      <c r="C320" s="31">
        <f t="shared" si="181"/>
        <v>47148</v>
      </c>
      <c r="D320" s="31">
        <f t="shared" si="181"/>
        <v>47149</v>
      </c>
      <c r="E320" s="31">
        <f t="shared" si="181"/>
        <v>47150</v>
      </c>
      <c r="F320" s="31">
        <f t="shared" si="181"/>
        <v>47151</v>
      </c>
      <c r="G320" s="31">
        <f t="shared" si="181"/>
        <v>47152</v>
      </c>
      <c r="H320" s="31">
        <f t="shared" si="181"/>
        <v>47153</v>
      </c>
    </row>
    <row r="321" spans="1:8" x14ac:dyDescent="0.25">
      <c r="A321" t="str">
        <f t="shared" si="150"/>
        <v>62029</v>
      </c>
      <c r="B321" s="31">
        <f t="shared" ref="B321:H321" si="182">+B320+7</f>
        <v>47154</v>
      </c>
      <c r="C321" s="31">
        <f t="shared" si="182"/>
        <v>47155</v>
      </c>
      <c r="D321" s="31">
        <f t="shared" si="182"/>
        <v>47156</v>
      </c>
      <c r="E321" s="31">
        <f t="shared" si="182"/>
        <v>47157</v>
      </c>
      <c r="F321" s="31">
        <f t="shared" si="182"/>
        <v>47158</v>
      </c>
      <c r="G321" s="31">
        <f t="shared" si="182"/>
        <v>47159</v>
      </c>
      <c r="H321" s="31">
        <f t="shared" si="182"/>
        <v>47160</v>
      </c>
    </row>
    <row r="322" spans="1:8" x14ac:dyDescent="0.25">
      <c r="A322" t="str">
        <f t="shared" si="150"/>
        <v>72029</v>
      </c>
      <c r="B322" s="31">
        <f t="shared" ref="B322:H322" si="183">+B321+7</f>
        <v>47161</v>
      </c>
      <c r="C322" s="31">
        <f t="shared" si="183"/>
        <v>47162</v>
      </c>
      <c r="D322" s="31">
        <f t="shared" si="183"/>
        <v>47163</v>
      </c>
      <c r="E322" s="31">
        <f t="shared" si="183"/>
        <v>47164</v>
      </c>
      <c r="F322" s="31">
        <f t="shared" si="183"/>
        <v>47165</v>
      </c>
      <c r="G322" s="31">
        <f t="shared" si="183"/>
        <v>47166</v>
      </c>
      <c r="H322" s="31">
        <f t="shared" si="183"/>
        <v>47167</v>
      </c>
    </row>
    <row r="323" spans="1:8" x14ac:dyDescent="0.25">
      <c r="A323" t="str">
        <f t="shared" si="150"/>
        <v>82029</v>
      </c>
      <c r="B323" s="31">
        <f t="shared" ref="B323:H323" si="184">+B322+7</f>
        <v>47168</v>
      </c>
      <c r="C323" s="31">
        <f t="shared" si="184"/>
        <v>47169</v>
      </c>
      <c r="D323" s="31">
        <f t="shared" si="184"/>
        <v>47170</v>
      </c>
      <c r="E323" s="31">
        <f t="shared" si="184"/>
        <v>47171</v>
      </c>
      <c r="F323" s="31">
        <f t="shared" si="184"/>
        <v>47172</v>
      </c>
      <c r="G323" s="31">
        <f t="shared" si="184"/>
        <v>47173</v>
      </c>
      <c r="H323" s="31">
        <f t="shared" si="184"/>
        <v>47174</v>
      </c>
    </row>
    <row r="324" spans="1:8" x14ac:dyDescent="0.25">
      <c r="A324" t="str">
        <f t="shared" si="150"/>
        <v>92029</v>
      </c>
      <c r="B324" s="31">
        <f t="shared" ref="B324:H324" si="185">+B323+7</f>
        <v>47175</v>
      </c>
      <c r="C324" s="31">
        <f t="shared" si="185"/>
        <v>47176</v>
      </c>
      <c r="D324" s="31">
        <f t="shared" si="185"/>
        <v>47177</v>
      </c>
      <c r="E324" s="31">
        <f t="shared" si="185"/>
        <v>47178</v>
      </c>
      <c r="F324" s="31">
        <f t="shared" si="185"/>
        <v>47179</v>
      </c>
      <c r="G324" s="31">
        <f t="shared" si="185"/>
        <v>47180</v>
      </c>
      <c r="H324" s="31">
        <f t="shared" si="185"/>
        <v>47181</v>
      </c>
    </row>
    <row r="325" spans="1:8" x14ac:dyDescent="0.25">
      <c r="A325" t="str">
        <f t="shared" si="150"/>
        <v>102029</v>
      </c>
      <c r="B325" s="31">
        <f t="shared" ref="B325:H325" si="186">+B324+7</f>
        <v>47182</v>
      </c>
      <c r="C325" s="31">
        <f t="shared" si="186"/>
        <v>47183</v>
      </c>
      <c r="D325" s="31">
        <f t="shared" si="186"/>
        <v>47184</v>
      </c>
      <c r="E325" s="31">
        <f t="shared" si="186"/>
        <v>47185</v>
      </c>
      <c r="F325" s="31">
        <f t="shared" si="186"/>
        <v>47186</v>
      </c>
      <c r="G325" s="31">
        <f t="shared" si="186"/>
        <v>47187</v>
      </c>
      <c r="H325" s="31">
        <f t="shared" si="186"/>
        <v>47188</v>
      </c>
    </row>
    <row r="326" spans="1:8" x14ac:dyDescent="0.25">
      <c r="A326" t="str">
        <f t="shared" si="150"/>
        <v>112029</v>
      </c>
      <c r="B326" s="31">
        <f t="shared" ref="B326:H326" si="187">+B325+7</f>
        <v>47189</v>
      </c>
      <c r="C326" s="31">
        <f t="shared" si="187"/>
        <v>47190</v>
      </c>
      <c r="D326" s="31">
        <f t="shared" si="187"/>
        <v>47191</v>
      </c>
      <c r="E326" s="31">
        <f t="shared" si="187"/>
        <v>47192</v>
      </c>
      <c r="F326" s="31">
        <f t="shared" si="187"/>
        <v>47193</v>
      </c>
      <c r="G326" s="31">
        <f t="shared" si="187"/>
        <v>47194</v>
      </c>
      <c r="H326" s="31">
        <f t="shared" si="187"/>
        <v>47195</v>
      </c>
    </row>
    <row r="327" spans="1:8" x14ac:dyDescent="0.25">
      <c r="A327" t="str">
        <f t="shared" si="150"/>
        <v>122029</v>
      </c>
      <c r="B327" s="31">
        <f t="shared" ref="B327:H327" si="188">+B326+7</f>
        <v>47196</v>
      </c>
      <c r="C327" s="31">
        <f t="shared" si="188"/>
        <v>47197</v>
      </c>
      <c r="D327" s="31">
        <f t="shared" si="188"/>
        <v>47198</v>
      </c>
      <c r="E327" s="31">
        <f t="shared" si="188"/>
        <v>47199</v>
      </c>
      <c r="F327" s="31">
        <f t="shared" si="188"/>
        <v>47200</v>
      </c>
      <c r="G327" s="31">
        <f t="shared" si="188"/>
        <v>47201</v>
      </c>
      <c r="H327" s="31">
        <f t="shared" si="188"/>
        <v>47202</v>
      </c>
    </row>
    <row r="328" spans="1:8" x14ac:dyDescent="0.25">
      <c r="A328" t="str">
        <f t="shared" si="150"/>
        <v>132029</v>
      </c>
      <c r="B328" s="31">
        <f t="shared" ref="B328:H328" si="189">+B327+7</f>
        <v>47203</v>
      </c>
      <c r="C328" s="31">
        <f t="shared" si="189"/>
        <v>47204</v>
      </c>
      <c r="D328" s="31">
        <f t="shared" si="189"/>
        <v>47205</v>
      </c>
      <c r="E328" s="31">
        <f t="shared" si="189"/>
        <v>47206</v>
      </c>
      <c r="F328" s="31">
        <f t="shared" si="189"/>
        <v>47207</v>
      </c>
      <c r="G328" s="31">
        <f t="shared" si="189"/>
        <v>47208</v>
      </c>
      <c r="H328" s="31">
        <f t="shared" si="189"/>
        <v>47209</v>
      </c>
    </row>
    <row r="329" spans="1:8" x14ac:dyDescent="0.25">
      <c r="A329" t="str">
        <f t="shared" si="150"/>
        <v>142029</v>
      </c>
      <c r="B329" s="31">
        <f t="shared" ref="B329:H329" si="190">+B328+7</f>
        <v>47210</v>
      </c>
      <c r="C329" s="31">
        <f t="shared" si="190"/>
        <v>47211</v>
      </c>
      <c r="D329" s="31">
        <f t="shared" si="190"/>
        <v>47212</v>
      </c>
      <c r="E329" s="31">
        <f t="shared" si="190"/>
        <v>47213</v>
      </c>
      <c r="F329" s="31">
        <f t="shared" si="190"/>
        <v>47214</v>
      </c>
      <c r="G329" s="31">
        <f t="shared" si="190"/>
        <v>47215</v>
      </c>
      <c r="H329" s="31">
        <f t="shared" si="190"/>
        <v>47216</v>
      </c>
    </row>
    <row r="330" spans="1:8" x14ac:dyDescent="0.25">
      <c r="A330" t="str">
        <f t="shared" si="150"/>
        <v>152029</v>
      </c>
      <c r="B330" s="31">
        <f t="shared" ref="B330:H330" si="191">+B329+7</f>
        <v>47217</v>
      </c>
      <c r="C330" s="31">
        <f t="shared" si="191"/>
        <v>47218</v>
      </c>
      <c r="D330" s="31">
        <f t="shared" si="191"/>
        <v>47219</v>
      </c>
      <c r="E330" s="31">
        <f t="shared" si="191"/>
        <v>47220</v>
      </c>
      <c r="F330" s="31">
        <f t="shared" si="191"/>
        <v>47221</v>
      </c>
      <c r="G330" s="31">
        <f t="shared" si="191"/>
        <v>47222</v>
      </c>
      <c r="H330" s="31">
        <f t="shared" si="191"/>
        <v>47223</v>
      </c>
    </row>
    <row r="331" spans="1:8" x14ac:dyDescent="0.25">
      <c r="A331" t="str">
        <f t="shared" si="150"/>
        <v>162029</v>
      </c>
      <c r="B331" s="31">
        <f t="shared" ref="B331:H331" si="192">+B330+7</f>
        <v>47224</v>
      </c>
      <c r="C331" s="31">
        <f t="shared" si="192"/>
        <v>47225</v>
      </c>
      <c r="D331" s="31">
        <f t="shared" si="192"/>
        <v>47226</v>
      </c>
      <c r="E331" s="31">
        <f t="shared" si="192"/>
        <v>47227</v>
      </c>
      <c r="F331" s="31">
        <f t="shared" si="192"/>
        <v>47228</v>
      </c>
      <c r="G331" s="31">
        <f t="shared" si="192"/>
        <v>47229</v>
      </c>
      <c r="H331" s="31">
        <f t="shared" si="192"/>
        <v>47230</v>
      </c>
    </row>
    <row r="332" spans="1:8" x14ac:dyDescent="0.25">
      <c r="A332" t="str">
        <f t="shared" si="150"/>
        <v>172029</v>
      </c>
      <c r="B332" s="31">
        <f t="shared" ref="B332:H332" si="193">+B331+7</f>
        <v>47231</v>
      </c>
      <c r="C332" s="31">
        <f t="shared" si="193"/>
        <v>47232</v>
      </c>
      <c r="D332" s="31">
        <f t="shared" si="193"/>
        <v>47233</v>
      </c>
      <c r="E332" s="31">
        <f t="shared" si="193"/>
        <v>47234</v>
      </c>
      <c r="F332" s="31">
        <f t="shared" si="193"/>
        <v>47235</v>
      </c>
      <c r="G332" s="31">
        <f t="shared" si="193"/>
        <v>47236</v>
      </c>
      <c r="H332" s="31">
        <f t="shared" si="193"/>
        <v>47237</v>
      </c>
    </row>
    <row r="333" spans="1:8" x14ac:dyDescent="0.25">
      <c r="A333" t="str">
        <f t="shared" si="150"/>
        <v>182029</v>
      </c>
      <c r="B333" s="31">
        <f t="shared" ref="B333:H333" si="194">+B332+7</f>
        <v>47238</v>
      </c>
      <c r="C333" s="31">
        <f t="shared" si="194"/>
        <v>47239</v>
      </c>
      <c r="D333" s="31">
        <f t="shared" si="194"/>
        <v>47240</v>
      </c>
      <c r="E333" s="31">
        <f t="shared" si="194"/>
        <v>47241</v>
      </c>
      <c r="F333" s="31">
        <f t="shared" si="194"/>
        <v>47242</v>
      </c>
      <c r="G333" s="31">
        <f t="shared" si="194"/>
        <v>47243</v>
      </c>
      <c r="H333" s="31">
        <f t="shared" si="194"/>
        <v>47244</v>
      </c>
    </row>
    <row r="334" spans="1:8" x14ac:dyDescent="0.25">
      <c r="A334" t="str">
        <f t="shared" si="150"/>
        <v>192029</v>
      </c>
      <c r="B334" s="31">
        <f t="shared" ref="B334:H334" si="195">+B333+7</f>
        <v>47245</v>
      </c>
      <c r="C334" s="31">
        <f t="shared" si="195"/>
        <v>47246</v>
      </c>
      <c r="D334" s="31">
        <f t="shared" si="195"/>
        <v>47247</v>
      </c>
      <c r="E334" s="31">
        <f t="shared" si="195"/>
        <v>47248</v>
      </c>
      <c r="F334" s="31">
        <f t="shared" si="195"/>
        <v>47249</v>
      </c>
      <c r="G334" s="31">
        <f t="shared" si="195"/>
        <v>47250</v>
      </c>
      <c r="H334" s="31">
        <f t="shared" si="195"/>
        <v>47251</v>
      </c>
    </row>
    <row r="335" spans="1:8" x14ac:dyDescent="0.25">
      <c r="A335" t="str">
        <f t="shared" si="150"/>
        <v>202029</v>
      </c>
      <c r="B335" s="31">
        <f t="shared" ref="B335:H335" si="196">+B334+7</f>
        <v>47252</v>
      </c>
      <c r="C335" s="31">
        <f t="shared" si="196"/>
        <v>47253</v>
      </c>
      <c r="D335" s="31">
        <f t="shared" si="196"/>
        <v>47254</v>
      </c>
      <c r="E335" s="31">
        <f t="shared" si="196"/>
        <v>47255</v>
      </c>
      <c r="F335" s="31">
        <f t="shared" si="196"/>
        <v>47256</v>
      </c>
      <c r="G335" s="31">
        <f t="shared" si="196"/>
        <v>47257</v>
      </c>
      <c r="H335" s="31">
        <f t="shared" si="196"/>
        <v>47258</v>
      </c>
    </row>
    <row r="336" spans="1:8" x14ac:dyDescent="0.25">
      <c r="A336" t="str">
        <f t="shared" si="150"/>
        <v>212029</v>
      </c>
      <c r="B336" s="31">
        <f t="shared" ref="B336:H336" si="197">+B335+7</f>
        <v>47259</v>
      </c>
      <c r="C336" s="31">
        <f t="shared" si="197"/>
        <v>47260</v>
      </c>
      <c r="D336" s="31">
        <f t="shared" si="197"/>
        <v>47261</v>
      </c>
      <c r="E336" s="31">
        <f t="shared" si="197"/>
        <v>47262</v>
      </c>
      <c r="F336" s="31">
        <f t="shared" si="197"/>
        <v>47263</v>
      </c>
      <c r="G336" s="31">
        <f t="shared" si="197"/>
        <v>47264</v>
      </c>
      <c r="H336" s="31">
        <f t="shared" si="197"/>
        <v>47265</v>
      </c>
    </row>
    <row r="337" spans="1:8" x14ac:dyDescent="0.25">
      <c r="A337" t="str">
        <f t="shared" si="150"/>
        <v>222029</v>
      </c>
      <c r="B337" s="31">
        <f t="shared" ref="B337:H337" si="198">+B336+7</f>
        <v>47266</v>
      </c>
      <c r="C337" s="31">
        <f t="shared" si="198"/>
        <v>47267</v>
      </c>
      <c r="D337" s="31">
        <f t="shared" si="198"/>
        <v>47268</v>
      </c>
      <c r="E337" s="31">
        <f t="shared" si="198"/>
        <v>47269</v>
      </c>
      <c r="F337" s="31">
        <f t="shared" si="198"/>
        <v>47270</v>
      </c>
      <c r="G337" s="31">
        <f t="shared" si="198"/>
        <v>47271</v>
      </c>
      <c r="H337" s="31">
        <f t="shared" si="198"/>
        <v>47272</v>
      </c>
    </row>
    <row r="338" spans="1:8" x14ac:dyDescent="0.25">
      <c r="A338" t="str">
        <f t="shared" si="150"/>
        <v>232029</v>
      </c>
      <c r="B338" s="31">
        <f t="shared" ref="B338:H338" si="199">+B337+7</f>
        <v>47273</v>
      </c>
      <c r="C338" s="31">
        <f t="shared" si="199"/>
        <v>47274</v>
      </c>
      <c r="D338" s="31">
        <f t="shared" si="199"/>
        <v>47275</v>
      </c>
      <c r="E338" s="31">
        <f t="shared" si="199"/>
        <v>47276</v>
      </c>
      <c r="F338" s="31">
        <f t="shared" si="199"/>
        <v>47277</v>
      </c>
      <c r="G338" s="31">
        <f t="shared" si="199"/>
        <v>47278</v>
      </c>
      <c r="H338" s="31">
        <f t="shared" si="199"/>
        <v>47279</v>
      </c>
    </row>
    <row r="339" spans="1:8" x14ac:dyDescent="0.25">
      <c r="A339" t="str">
        <f t="shared" si="150"/>
        <v>242029</v>
      </c>
      <c r="B339" s="31">
        <f t="shared" ref="B339:H339" si="200">+B338+7</f>
        <v>47280</v>
      </c>
      <c r="C339" s="31">
        <f t="shared" si="200"/>
        <v>47281</v>
      </c>
      <c r="D339" s="31">
        <f t="shared" si="200"/>
        <v>47282</v>
      </c>
      <c r="E339" s="31">
        <f t="shared" si="200"/>
        <v>47283</v>
      </c>
      <c r="F339" s="31">
        <f t="shared" si="200"/>
        <v>47284</v>
      </c>
      <c r="G339" s="31">
        <f t="shared" si="200"/>
        <v>47285</v>
      </c>
      <c r="H339" s="31">
        <f t="shared" si="200"/>
        <v>47286</v>
      </c>
    </row>
    <row r="340" spans="1:8" x14ac:dyDescent="0.25">
      <c r="A340" t="str">
        <f t="shared" si="150"/>
        <v>252029</v>
      </c>
      <c r="B340" s="31">
        <f t="shared" ref="B340:H340" si="201">+B339+7</f>
        <v>47287</v>
      </c>
      <c r="C340" s="31">
        <f t="shared" si="201"/>
        <v>47288</v>
      </c>
      <c r="D340" s="31">
        <f t="shared" si="201"/>
        <v>47289</v>
      </c>
      <c r="E340" s="31">
        <f t="shared" si="201"/>
        <v>47290</v>
      </c>
      <c r="F340" s="31">
        <f t="shared" si="201"/>
        <v>47291</v>
      </c>
      <c r="G340" s="31">
        <f t="shared" si="201"/>
        <v>47292</v>
      </c>
      <c r="H340" s="31">
        <f t="shared" si="201"/>
        <v>47293</v>
      </c>
    </row>
    <row r="341" spans="1:8" x14ac:dyDescent="0.25">
      <c r="A341" t="str">
        <f t="shared" si="150"/>
        <v>262029</v>
      </c>
      <c r="B341" s="31">
        <f t="shared" ref="B341:H341" si="202">+B340+7</f>
        <v>47294</v>
      </c>
      <c r="C341" s="31">
        <f t="shared" si="202"/>
        <v>47295</v>
      </c>
      <c r="D341" s="31">
        <f t="shared" si="202"/>
        <v>47296</v>
      </c>
      <c r="E341" s="31">
        <f t="shared" si="202"/>
        <v>47297</v>
      </c>
      <c r="F341" s="31">
        <f t="shared" si="202"/>
        <v>47298</v>
      </c>
      <c r="G341" s="31">
        <f t="shared" si="202"/>
        <v>47299</v>
      </c>
      <c r="H341" s="31">
        <f t="shared" si="202"/>
        <v>47300</v>
      </c>
    </row>
    <row r="342" spans="1:8" x14ac:dyDescent="0.25">
      <c r="A342" t="str">
        <f t="shared" si="150"/>
        <v>272029</v>
      </c>
      <c r="B342" s="31">
        <f t="shared" ref="B342:H342" si="203">+B341+7</f>
        <v>47301</v>
      </c>
      <c r="C342" s="31">
        <f t="shared" si="203"/>
        <v>47302</v>
      </c>
      <c r="D342" s="31">
        <f t="shared" si="203"/>
        <v>47303</v>
      </c>
      <c r="E342" s="31">
        <f t="shared" si="203"/>
        <v>47304</v>
      </c>
      <c r="F342" s="31">
        <f t="shared" si="203"/>
        <v>47305</v>
      </c>
      <c r="G342" s="31">
        <f t="shared" si="203"/>
        <v>47306</v>
      </c>
      <c r="H342" s="31">
        <f t="shared" si="203"/>
        <v>47307</v>
      </c>
    </row>
    <row r="343" spans="1:8" x14ac:dyDescent="0.25">
      <c r="A343" t="str">
        <f t="shared" si="150"/>
        <v>282029</v>
      </c>
      <c r="B343" s="31">
        <f t="shared" ref="B343:H343" si="204">+B342+7</f>
        <v>47308</v>
      </c>
      <c r="C343" s="31">
        <f t="shared" si="204"/>
        <v>47309</v>
      </c>
      <c r="D343" s="31">
        <f t="shared" si="204"/>
        <v>47310</v>
      </c>
      <c r="E343" s="31">
        <f t="shared" si="204"/>
        <v>47311</v>
      </c>
      <c r="F343" s="31">
        <f t="shared" si="204"/>
        <v>47312</v>
      </c>
      <c r="G343" s="31">
        <f t="shared" si="204"/>
        <v>47313</v>
      </c>
      <c r="H343" s="31">
        <f t="shared" si="204"/>
        <v>47314</v>
      </c>
    </row>
    <row r="344" spans="1:8" x14ac:dyDescent="0.25">
      <c r="A344" t="str">
        <f t="shared" si="150"/>
        <v>292029</v>
      </c>
      <c r="B344" s="31">
        <f t="shared" ref="B344:H344" si="205">+B343+7</f>
        <v>47315</v>
      </c>
      <c r="C344" s="31">
        <f t="shared" si="205"/>
        <v>47316</v>
      </c>
      <c r="D344" s="31">
        <f t="shared" si="205"/>
        <v>47317</v>
      </c>
      <c r="E344" s="31">
        <f t="shared" si="205"/>
        <v>47318</v>
      </c>
      <c r="F344" s="31">
        <f t="shared" si="205"/>
        <v>47319</v>
      </c>
      <c r="G344" s="31">
        <f t="shared" si="205"/>
        <v>47320</v>
      </c>
      <c r="H344" s="31">
        <f t="shared" si="205"/>
        <v>47321</v>
      </c>
    </row>
    <row r="345" spans="1:8" x14ac:dyDescent="0.25">
      <c r="A345" t="str">
        <f t="shared" si="150"/>
        <v>302029</v>
      </c>
      <c r="B345" s="31">
        <f t="shared" ref="B345:H345" si="206">+B344+7</f>
        <v>47322</v>
      </c>
      <c r="C345" s="31">
        <f t="shared" si="206"/>
        <v>47323</v>
      </c>
      <c r="D345" s="31">
        <f t="shared" si="206"/>
        <v>47324</v>
      </c>
      <c r="E345" s="31">
        <f t="shared" si="206"/>
        <v>47325</v>
      </c>
      <c r="F345" s="31">
        <f t="shared" si="206"/>
        <v>47326</v>
      </c>
      <c r="G345" s="31">
        <f t="shared" si="206"/>
        <v>47327</v>
      </c>
      <c r="H345" s="31">
        <f t="shared" si="206"/>
        <v>47328</v>
      </c>
    </row>
    <row r="346" spans="1:8" x14ac:dyDescent="0.25">
      <c r="A346" t="str">
        <f t="shared" si="150"/>
        <v>312029</v>
      </c>
      <c r="B346" s="31">
        <f t="shared" ref="B346:H346" si="207">+B345+7</f>
        <v>47329</v>
      </c>
      <c r="C346" s="31">
        <f t="shared" si="207"/>
        <v>47330</v>
      </c>
      <c r="D346" s="31">
        <f t="shared" si="207"/>
        <v>47331</v>
      </c>
      <c r="E346" s="31">
        <f t="shared" si="207"/>
        <v>47332</v>
      </c>
      <c r="F346" s="31">
        <f t="shared" si="207"/>
        <v>47333</v>
      </c>
      <c r="G346" s="31">
        <f t="shared" si="207"/>
        <v>47334</v>
      </c>
      <c r="H346" s="31">
        <f t="shared" si="207"/>
        <v>47335</v>
      </c>
    </row>
    <row r="347" spans="1:8" x14ac:dyDescent="0.25">
      <c r="A347" t="str">
        <f t="shared" si="150"/>
        <v>322029</v>
      </c>
      <c r="B347" s="31">
        <f t="shared" ref="B347:H347" si="208">+B346+7</f>
        <v>47336</v>
      </c>
      <c r="C347" s="31">
        <f t="shared" si="208"/>
        <v>47337</v>
      </c>
      <c r="D347" s="31">
        <f t="shared" si="208"/>
        <v>47338</v>
      </c>
      <c r="E347" s="31">
        <f t="shared" si="208"/>
        <v>47339</v>
      </c>
      <c r="F347" s="31">
        <f t="shared" si="208"/>
        <v>47340</v>
      </c>
      <c r="G347" s="31">
        <f t="shared" si="208"/>
        <v>47341</v>
      </c>
      <c r="H347" s="31">
        <f t="shared" si="208"/>
        <v>47342</v>
      </c>
    </row>
    <row r="348" spans="1:8" x14ac:dyDescent="0.25">
      <c r="A348" t="str">
        <f t="shared" si="150"/>
        <v>332029</v>
      </c>
      <c r="B348" s="31">
        <f t="shared" ref="B348:H348" si="209">+B347+7</f>
        <v>47343</v>
      </c>
      <c r="C348" s="31">
        <f t="shared" si="209"/>
        <v>47344</v>
      </c>
      <c r="D348" s="31">
        <f t="shared" si="209"/>
        <v>47345</v>
      </c>
      <c r="E348" s="31">
        <f t="shared" si="209"/>
        <v>47346</v>
      </c>
      <c r="F348" s="31">
        <f t="shared" si="209"/>
        <v>47347</v>
      </c>
      <c r="G348" s="31">
        <f t="shared" si="209"/>
        <v>47348</v>
      </c>
      <c r="H348" s="31">
        <f t="shared" si="209"/>
        <v>47349</v>
      </c>
    </row>
    <row r="349" spans="1:8" x14ac:dyDescent="0.25">
      <c r="A349" t="str">
        <f t="shared" si="150"/>
        <v>342029</v>
      </c>
      <c r="B349" s="31">
        <f t="shared" ref="B349:H349" si="210">+B348+7</f>
        <v>47350</v>
      </c>
      <c r="C349" s="31">
        <f t="shared" si="210"/>
        <v>47351</v>
      </c>
      <c r="D349" s="31">
        <f t="shared" si="210"/>
        <v>47352</v>
      </c>
      <c r="E349" s="31">
        <f t="shared" si="210"/>
        <v>47353</v>
      </c>
      <c r="F349" s="31">
        <f t="shared" si="210"/>
        <v>47354</v>
      </c>
      <c r="G349" s="31">
        <f t="shared" si="210"/>
        <v>47355</v>
      </c>
      <c r="H349" s="31">
        <f t="shared" si="210"/>
        <v>47356</v>
      </c>
    </row>
    <row r="350" spans="1:8" x14ac:dyDescent="0.25">
      <c r="A350" t="str">
        <f t="shared" si="150"/>
        <v>352029</v>
      </c>
      <c r="B350" s="31">
        <f t="shared" ref="B350:H350" si="211">+B349+7</f>
        <v>47357</v>
      </c>
      <c r="C350" s="31">
        <f t="shared" si="211"/>
        <v>47358</v>
      </c>
      <c r="D350" s="31">
        <f t="shared" si="211"/>
        <v>47359</v>
      </c>
      <c r="E350" s="31">
        <f t="shared" si="211"/>
        <v>47360</v>
      </c>
      <c r="F350" s="31">
        <f t="shared" si="211"/>
        <v>47361</v>
      </c>
      <c r="G350" s="31">
        <f t="shared" si="211"/>
        <v>47362</v>
      </c>
      <c r="H350" s="31">
        <f t="shared" si="211"/>
        <v>47363</v>
      </c>
    </row>
    <row r="351" spans="1:8" x14ac:dyDescent="0.25">
      <c r="A351" t="str">
        <f t="shared" si="150"/>
        <v>362029</v>
      </c>
      <c r="B351" s="31">
        <f t="shared" ref="B351:H351" si="212">+B350+7</f>
        <v>47364</v>
      </c>
      <c r="C351" s="31">
        <f t="shared" si="212"/>
        <v>47365</v>
      </c>
      <c r="D351" s="31">
        <f t="shared" si="212"/>
        <v>47366</v>
      </c>
      <c r="E351" s="31">
        <f t="shared" si="212"/>
        <v>47367</v>
      </c>
      <c r="F351" s="31">
        <f t="shared" si="212"/>
        <v>47368</v>
      </c>
      <c r="G351" s="31">
        <f t="shared" si="212"/>
        <v>47369</v>
      </c>
      <c r="H351" s="31">
        <f t="shared" si="212"/>
        <v>47370</v>
      </c>
    </row>
    <row r="352" spans="1:8" x14ac:dyDescent="0.25">
      <c r="A352" t="str">
        <f t="shared" si="150"/>
        <v>372029</v>
      </c>
      <c r="B352" s="31">
        <f t="shared" ref="B352:H352" si="213">+B351+7</f>
        <v>47371</v>
      </c>
      <c r="C352" s="31">
        <f t="shared" si="213"/>
        <v>47372</v>
      </c>
      <c r="D352" s="31">
        <f t="shared" si="213"/>
        <v>47373</v>
      </c>
      <c r="E352" s="31">
        <f t="shared" si="213"/>
        <v>47374</v>
      </c>
      <c r="F352" s="31">
        <f t="shared" si="213"/>
        <v>47375</v>
      </c>
      <c r="G352" s="31">
        <f t="shared" si="213"/>
        <v>47376</v>
      </c>
      <c r="H352" s="31">
        <f t="shared" si="213"/>
        <v>47377</v>
      </c>
    </row>
    <row r="353" spans="1:8" x14ac:dyDescent="0.25">
      <c r="A353" t="str">
        <f t="shared" si="150"/>
        <v>382029</v>
      </c>
      <c r="B353" s="31">
        <f t="shared" ref="B353:H353" si="214">+B352+7</f>
        <v>47378</v>
      </c>
      <c r="C353" s="31">
        <f t="shared" si="214"/>
        <v>47379</v>
      </c>
      <c r="D353" s="31">
        <f t="shared" si="214"/>
        <v>47380</v>
      </c>
      <c r="E353" s="31">
        <f t="shared" si="214"/>
        <v>47381</v>
      </c>
      <c r="F353" s="31">
        <f t="shared" si="214"/>
        <v>47382</v>
      </c>
      <c r="G353" s="31">
        <f t="shared" si="214"/>
        <v>47383</v>
      </c>
      <c r="H353" s="31">
        <f t="shared" si="214"/>
        <v>47384</v>
      </c>
    </row>
    <row r="354" spans="1:8" x14ac:dyDescent="0.25">
      <c r="A354" t="str">
        <f t="shared" ref="A354:A417" si="215">+WEEKNUM(MAX(B354:H354),2)&amp;YEAR(MAX(B354:H354))</f>
        <v>392029</v>
      </c>
      <c r="B354" s="31">
        <f t="shared" ref="B354:H354" si="216">+B353+7</f>
        <v>47385</v>
      </c>
      <c r="C354" s="31">
        <f t="shared" si="216"/>
        <v>47386</v>
      </c>
      <c r="D354" s="31">
        <f t="shared" si="216"/>
        <v>47387</v>
      </c>
      <c r="E354" s="31">
        <f t="shared" si="216"/>
        <v>47388</v>
      </c>
      <c r="F354" s="31">
        <f t="shared" si="216"/>
        <v>47389</v>
      </c>
      <c r="G354" s="31">
        <f t="shared" si="216"/>
        <v>47390</v>
      </c>
      <c r="H354" s="31">
        <f t="shared" si="216"/>
        <v>47391</v>
      </c>
    </row>
    <row r="355" spans="1:8" x14ac:dyDescent="0.25">
      <c r="A355" t="str">
        <f t="shared" si="215"/>
        <v>402029</v>
      </c>
      <c r="B355" s="31">
        <f t="shared" ref="B355:H355" si="217">+B354+7</f>
        <v>47392</v>
      </c>
      <c r="C355" s="31">
        <f t="shared" si="217"/>
        <v>47393</v>
      </c>
      <c r="D355" s="31">
        <f t="shared" si="217"/>
        <v>47394</v>
      </c>
      <c r="E355" s="31">
        <f t="shared" si="217"/>
        <v>47395</v>
      </c>
      <c r="F355" s="31">
        <f t="shared" si="217"/>
        <v>47396</v>
      </c>
      <c r="G355" s="31">
        <f t="shared" si="217"/>
        <v>47397</v>
      </c>
      <c r="H355" s="31">
        <f t="shared" si="217"/>
        <v>47398</v>
      </c>
    </row>
    <row r="356" spans="1:8" x14ac:dyDescent="0.25">
      <c r="A356" t="str">
        <f t="shared" si="215"/>
        <v>412029</v>
      </c>
      <c r="B356" s="31">
        <f t="shared" ref="B356:H356" si="218">+B355+7</f>
        <v>47399</v>
      </c>
      <c r="C356" s="31">
        <f t="shared" si="218"/>
        <v>47400</v>
      </c>
      <c r="D356" s="31">
        <f t="shared" si="218"/>
        <v>47401</v>
      </c>
      <c r="E356" s="31">
        <f t="shared" si="218"/>
        <v>47402</v>
      </c>
      <c r="F356" s="31">
        <f t="shared" si="218"/>
        <v>47403</v>
      </c>
      <c r="G356" s="31">
        <f t="shared" si="218"/>
        <v>47404</v>
      </c>
      <c r="H356" s="31">
        <f t="shared" si="218"/>
        <v>47405</v>
      </c>
    </row>
    <row r="357" spans="1:8" x14ac:dyDescent="0.25">
      <c r="A357" t="str">
        <f t="shared" si="215"/>
        <v>422029</v>
      </c>
      <c r="B357" s="31">
        <f t="shared" ref="B357:H357" si="219">+B356+7</f>
        <v>47406</v>
      </c>
      <c r="C357" s="31">
        <f t="shared" si="219"/>
        <v>47407</v>
      </c>
      <c r="D357" s="31">
        <f t="shared" si="219"/>
        <v>47408</v>
      </c>
      <c r="E357" s="31">
        <f t="shared" si="219"/>
        <v>47409</v>
      </c>
      <c r="F357" s="31">
        <f t="shared" si="219"/>
        <v>47410</v>
      </c>
      <c r="G357" s="31">
        <f t="shared" si="219"/>
        <v>47411</v>
      </c>
      <c r="H357" s="31">
        <f t="shared" si="219"/>
        <v>47412</v>
      </c>
    </row>
    <row r="358" spans="1:8" x14ac:dyDescent="0.25">
      <c r="A358" t="str">
        <f t="shared" si="215"/>
        <v>432029</v>
      </c>
      <c r="B358" s="31">
        <f t="shared" ref="B358:H358" si="220">+B357+7</f>
        <v>47413</v>
      </c>
      <c r="C358" s="31">
        <f t="shared" si="220"/>
        <v>47414</v>
      </c>
      <c r="D358" s="31">
        <f t="shared" si="220"/>
        <v>47415</v>
      </c>
      <c r="E358" s="31">
        <f t="shared" si="220"/>
        <v>47416</v>
      </c>
      <c r="F358" s="31">
        <f t="shared" si="220"/>
        <v>47417</v>
      </c>
      <c r="G358" s="31">
        <f t="shared" si="220"/>
        <v>47418</v>
      </c>
      <c r="H358" s="31">
        <f t="shared" si="220"/>
        <v>47419</v>
      </c>
    </row>
    <row r="359" spans="1:8" x14ac:dyDescent="0.25">
      <c r="A359" t="str">
        <f t="shared" si="215"/>
        <v>442029</v>
      </c>
      <c r="B359" s="31">
        <f t="shared" ref="B359:H359" si="221">+B358+7</f>
        <v>47420</v>
      </c>
      <c r="C359" s="31">
        <f t="shared" si="221"/>
        <v>47421</v>
      </c>
      <c r="D359" s="31">
        <f t="shared" si="221"/>
        <v>47422</v>
      </c>
      <c r="E359" s="31">
        <f t="shared" si="221"/>
        <v>47423</v>
      </c>
      <c r="F359" s="31">
        <f t="shared" si="221"/>
        <v>47424</v>
      </c>
      <c r="G359" s="31">
        <f t="shared" si="221"/>
        <v>47425</v>
      </c>
      <c r="H359" s="31">
        <f t="shared" si="221"/>
        <v>47426</v>
      </c>
    </row>
    <row r="360" spans="1:8" x14ac:dyDescent="0.25">
      <c r="A360" t="str">
        <f t="shared" si="215"/>
        <v>452029</v>
      </c>
      <c r="B360" s="31">
        <f t="shared" ref="B360:H360" si="222">+B359+7</f>
        <v>47427</v>
      </c>
      <c r="C360" s="31">
        <f t="shared" si="222"/>
        <v>47428</v>
      </c>
      <c r="D360" s="31">
        <f t="shared" si="222"/>
        <v>47429</v>
      </c>
      <c r="E360" s="31">
        <f t="shared" si="222"/>
        <v>47430</v>
      </c>
      <c r="F360" s="31">
        <f t="shared" si="222"/>
        <v>47431</v>
      </c>
      <c r="G360" s="31">
        <f t="shared" si="222"/>
        <v>47432</v>
      </c>
      <c r="H360" s="31">
        <f t="shared" si="222"/>
        <v>47433</v>
      </c>
    </row>
    <row r="361" spans="1:8" x14ac:dyDescent="0.25">
      <c r="A361" t="str">
        <f t="shared" si="215"/>
        <v>462029</v>
      </c>
      <c r="B361" s="31">
        <f t="shared" ref="B361:H361" si="223">+B360+7</f>
        <v>47434</v>
      </c>
      <c r="C361" s="31">
        <f t="shared" si="223"/>
        <v>47435</v>
      </c>
      <c r="D361" s="31">
        <f t="shared" si="223"/>
        <v>47436</v>
      </c>
      <c r="E361" s="31">
        <f t="shared" si="223"/>
        <v>47437</v>
      </c>
      <c r="F361" s="31">
        <f t="shared" si="223"/>
        <v>47438</v>
      </c>
      <c r="G361" s="31">
        <f t="shared" si="223"/>
        <v>47439</v>
      </c>
      <c r="H361" s="31">
        <f t="shared" si="223"/>
        <v>47440</v>
      </c>
    </row>
    <row r="362" spans="1:8" x14ac:dyDescent="0.25">
      <c r="A362" t="str">
        <f t="shared" si="215"/>
        <v>472029</v>
      </c>
      <c r="B362" s="31">
        <f t="shared" ref="B362:H362" si="224">+B361+7</f>
        <v>47441</v>
      </c>
      <c r="C362" s="31">
        <f t="shared" si="224"/>
        <v>47442</v>
      </c>
      <c r="D362" s="31">
        <f t="shared" si="224"/>
        <v>47443</v>
      </c>
      <c r="E362" s="31">
        <f t="shared" si="224"/>
        <v>47444</v>
      </c>
      <c r="F362" s="31">
        <f t="shared" si="224"/>
        <v>47445</v>
      </c>
      <c r="G362" s="31">
        <f t="shared" si="224"/>
        <v>47446</v>
      </c>
      <c r="H362" s="31">
        <f t="shared" si="224"/>
        <v>47447</v>
      </c>
    </row>
    <row r="363" spans="1:8" x14ac:dyDescent="0.25">
      <c r="A363" t="str">
        <f t="shared" si="215"/>
        <v>482029</v>
      </c>
      <c r="B363" s="31">
        <f t="shared" ref="B363:H363" si="225">+B362+7</f>
        <v>47448</v>
      </c>
      <c r="C363" s="31">
        <f t="shared" si="225"/>
        <v>47449</v>
      </c>
      <c r="D363" s="31">
        <f t="shared" si="225"/>
        <v>47450</v>
      </c>
      <c r="E363" s="31">
        <f t="shared" si="225"/>
        <v>47451</v>
      </c>
      <c r="F363" s="31">
        <f t="shared" si="225"/>
        <v>47452</v>
      </c>
      <c r="G363" s="31">
        <f t="shared" si="225"/>
        <v>47453</v>
      </c>
      <c r="H363" s="31">
        <f t="shared" si="225"/>
        <v>47454</v>
      </c>
    </row>
    <row r="364" spans="1:8" x14ac:dyDescent="0.25">
      <c r="A364" t="str">
        <f t="shared" si="215"/>
        <v>492029</v>
      </c>
      <c r="B364" s="31">
        <f t="shared" ref="B364:H364" si="226">+B363+7</f>
        <v>47455</v>
      </c>
      <c r="C364" s="31">
        <f t="shared" si="226"/>
        <v>47456</v>
      </c>
      <c r="D364" s="31">
        <f t="shared" si="226"/>
        <v>47457</v>
      </c>
      <c r="E364" s="31">
        <f t="shared" si="226"/>
        <v>47458</v>
      </c>
      <c r="F364" s="31">
        <f t="shared" si="226"/>
        <v>47459</v>
      </c>
      <c r="G364" s="31">
        <f t="shared" si="226"/>
        <v>47460</v>
      </c>
      <c r="H364" s="31">
        <f t="shared" si="226"/>
        <v>47461</v>
      </c>
    </row>
    <row r="365" spans="1:8" x14ac:dyDescent="0.25">
      <c r="A365" t="str">
        <f t="shared" si="215"/>
        <v>502029</v>
      </c>
      <c r="B365" s="31">
        <f t="shared" ref="B365:H365" si="227">+B364+7</f>
        <v>47462</v>
      </c>
      <c r="C365" s="31">
        <f t="shared" si="227"/>
        <v>47463</v>
      </c>
      <c r="D365" s="31">
        <f t="shared" si="227"/>
        <v>47464</v>
      </c>
      <c r="E365" s="31">
        <f t="shared" si="227"/>
        <v>47465</v>
      </c>
      <c r="F365" s="31">
        <f t="shared" si="227"/>
        <v>47466</v>
      </c>
      <c r="G365" s="31">
        <f t="shared" si="227"/>
        <v>47467</v>
      </c>
      <c r="H365" s="31">
        <f t="shared" si="227"/>
        <v>47468</v>
      </c>
    </row>
    <row r="366" spans="1:8" x14ac:dyDescent="0.25">
      <c r="A366" t="str">
        <f t="shared" si="215"/>
        <v>512029</v>
      </c>
      <c r="B366" s="31">
        <f t="shared" ref="B366:H366" si="228">+B365+7</f>
        <v>47469</v>
      </c>
      <c r="C366" s="31">
        <f t="shared" si="228"/>
        <v>47470</v>
      </c>
      <c r="D366" s="31">
        <f t="shared" si="228"/>
        <v>47471</v>
      </c>
      <c r="E366" s="31">
        <f t="shared" si="228"/>
        <v>47472</v>
      </c>
      <c r="F366" s="31">
        <f t="shared" si="228"/>
        <v>47473</v>
      </c>
      <c r="G366" s="31">
        <f t="shared" si="228"/>
        <v>47474</v>
      </c>
      <c r="H366" s="31">
        <f t="shared" si="228"/>
        <v>47475</v>
      </c>
    </row>
    <row r="367" spans="1:8" x14ac:dyDescent="0.25">
      <c r="A367" t="str">
        <f t="shared" si="215"/>
        <v>522029</v>
      </c>
      <c r="B367" s="31">
        <f t="shared" ref="B367:H367" si="229">+B366+7</f>
        <v>47476</v>
      </c>
      <c r="C367" s="31">
        <f t="shared" si="229"/>
        <v>47477</v>
      </c>
      <c r="D367" s="31">
        <f t="shared" si="229"/>
        <v>47478</v>
      </c>
      <c r="E367" s="31">
        <f t="shared" si="229"/>
        <v>47479</v>
      </c>
      <c r="F367" s="31">
        <f t="shared" si="229"/>
        <v>47480</v>
      </c>
      <c r="G367" s="31">
        <f t="shared" si="229"/>
        <v>47481</v>
      </c>
      <c r="H367" s="31">
        <f t="shared" si="229"/>
        <v>47482</v>
      </c>
    </row>
    <row r="368" spans="1:8" x14ac:dyDescent="0.25">
      <c r="A368" t="str">
        <f t="shared" si="215"/>
        <v>12030</v>
      </c>
      <c r="B368" s="31">
        <f t="shared" ref="B368:H368" si="230">+B367+7</f>
        <v>47483</v>
      </c>
      <c r="C368" s="31">
        <f t="shared" si="230"/>
        <v>47484</v>
      </c>
      <c r="D368" s="31">
        <f t="shared" si="230"/>
        <v>47485</v>
      </c>
      <c r="E368" s="31">
        <f t="shared" si="230"/>
        <v>47486</v>
      </c>
      <c r="F368" s="31">
        <f t="shared" si="230"/>
        <v>47487</v>
      </c>
      <c r="G368" s="31">
        <f t="shared" si="230"/>
        <v>47488</v>
      </c>
      <c r="H368" s="31">
        <f t="shared" si="230"/>
        <v>47489</v>
      </c>
    </row>
    <row r="369" spans="1:8" x14ac:dyDescent="0.25">
      <c r="A369" t="str">
        <f t="shared" si="215"/>
        <v>22030</v>
      </c>
      <c r="B369" s="31">
        <f t="shared" ref="B369:H369" si="231">+B368+7</f>
        <v>47490</v>
      </c>
      <c r="C369" s="31">
        <f t="shared" si="231"/>
        <v>47491</v>
      </c>
      <c r="D369" s="31">
        <f t="shared" si="231"/>
        <v>47492</v>
      </c>
      <c r="E369" s="31">
        <f t="shared" si="231"/>
        <v>47493</v>
      </c>
      <c r="F369" s="31">
        <f t="shared" si="231"/>
        <v>47494</v>
      </c>
      <c r="G369" s="31">
        <f t="shared" si="231"/>
        <v>47495</v>
      </c>
      <c r="H369" s="31">
        <f t="shared" si="231"/>
        <v>47496</v>
      </c>
    </row>
    <row r="370" spans="1:8" x14ac:dyDescent="0.25">
      <c r="A370" t="str">
        <f t="shared" si="215"/>
        <v>32030</v>
      </c>
      <c r="B370" s="31">
        <f t="shared" ref="B370:H370" si="232">+B369+7</f>
        <v>47497</v>
      </c>
      <c r="C370" s="31">
        <f t="shared" si="232"/>
        <v>47498</v>
      </c>
      <c r="D370" s="31">
        <f t="shared" si="232"/>
        <v>47499</v>
      </c>
      <c r="E370" s="31">
        <f t="shared" si="232"/>
        <v>47500</v>
      </c>
      <c r="F370" s="31">
        <f t="shared" si="232"/>
        <v>47501</v>
      </c>
      <c r="G370" s="31">
        <f t="shared" si="232"/>
        <v>47502</v>
      </c>
      <c r="H370" s="31">
        <f t="shared" si="232"/>
        <v>47503</v>
      </c>
    </row>
    <row r="371" spans="1:8" x14ac:dyDescent="0.25">
      <c r="A371" t="str">
        <f t="shared" si="215"/>
        <v>42030</v>
      </c>
      <c r="B371" s="31">
        <f t="shared" ref="B371:H371" si="233">+B370+7</f>
        <v>47504</v>
      </c>
      <c r="C371" s="31">
        <f t="shared" si="233"/>
        <v>47505</v>
      </c>
      <c r="D371" s="31">
        <f t="shared" si="233"/>
        <v>47506</v>
      </c>
      <c r="E371" s="31">
        <f t="shared" si="233"/>
        <v>47507</v>
      </c>
      <c r="F371" s="31">
        <f t="shared" si="233"/>
        <v>47508</v>
      </c>
      <c r="G371" s="31">
        <f t="shared" si="233"/>
        <v>47509</v>
      </c>
      <c r="H371" s="31">
        <f t="shared" si="233"/>
        <v>47510</v>
      </c>
    </row>
    <row r="372" spans="1:8" x14ac:dyDescent="0.25">
      <c r="A372" t="str">
        <f t="shared" si="215"/>
        <v>52030</v>
      </c>
      <c r="B372" s="31">
        <f t="shared" ref="B372:H372" si="234">+B371+7</f>
        <v>47511</v>
      </c>
      <c r="C372" s="31">
        <f t="shared" si="234"/>
        <v>47512</v>
      </c>
      <c r="D372" s="31">
        <f t="shared" si="234"/>
        <v>47513</v>
      </c>
      <c r="E372" s="31">
        <f t="shared" si="234"/>
        <v>47514</v>
      </c>
      <c r="F372" s="31">
        <f t="shared" si="234"/>
        <v>47515</v>
      </c>
      <c r="G372" s="31">
        <f t="shared" si="234"/>
        <v>47516</v>
      </c>
      <c r="H372" s="31">
        <f t="shared" si="234"/>
        <v>47517</v>
      </c>
    </row>
    <row r="373" spans="1:8" x14ac:dyDescent="0.25">
      <c r="A373" t="str">
        <f t="shared" si="215"/>
        <v>62030</v>
      </c>
      <c r="B373" s="31">
        <f t="shared" ref="B373:H373" si="235">+B372+7</f>
        <v>47518</v>
      </c>
      <c r="C373" s="31">
        <f t="shared" si="235"/>
        <v>47519</v>
      </c>
      <c r="D373" s="31">
        <f t="shared" si="235"/>
        <v>47520</v>
      </c>
      <c r="E373" s="31">
        <f t="shared" si="235"/>
        <v>47521</v>
      </c>
      <c r="F373" s="31">
        <f t="shared" si="235"/>
        <v>47522</v>
      </c>
      <c r="G373" s="31">
        <f t="shared" si="235"/>
        <v>47523</v>
      </c>
      <c r="H373" s="31">
        <f t="shared" si="235"/>
        <v>47524</v>
      </c>
    </row>
    <row r="374" spans="1:8" x14ac:dyDescent="0.25">
      <c r="A374" t="str">
        <f t="shared" si="215"/>
        <v>72030</v>
      </c>
      <c r="B374" s="31">
        <f t="shared" ref="B374:H374" si="236">+B373+7</f>
        <v>47525</v>
      </c>
      <c r="C374" s="31">
        <f t="shared" si="236"/>
        <v>47526</v>
      </c>
      <c r="D374" s="31">
        <f t="shared" si="236"/>
        <v>47527</v>
      </c>
      <c r="E374" s="31">
        <f t="shared" si="236"/>
        <v>47528</v>
      </c>
      <c r="F374" s="31">
        <f t="shared" si="236"/>
        <v>47529</v>
      </c>
      <c r="G374" s="31">
        <f t="shared" si="236"/>
        <v>47530</v>
      </c>
      <c r="H374" s="31">
        <f t="shared" si="236"/>
        <v>47531</v>
      </c>
    </row>
    <row r="375" spans="1:8" x14ac:dyDescent="0.25">
      <c r="A375" t="str">
        <f t="shared" si="215"/>
        <v>82030</v>
      </c>
      <c r="B375" s="31">
        <f t="shared" ref="B375:H375" si="237">+B374+7</f>
        <v>47532</v>
      </c>
      <c r="C375" s="31">
        <f t="shared" si="237"/>
        <v>47533</v>
      </c>
      <c r="D375" s="31">
        <f t="shared" si="237"/>
        <v>47534</v>
      </c>
      <c r="E375" s="31">
        <f t="shared" si="237"/>
        <v>47535</v>
      </c>
      <c r="F375" s="31">
        <f t="shared" si="237"/>
        <v>47536</v>
      </c>
      <c r="G375" s="31">
        <f t="shared" si="237"/>
        <v>47537</v>
      </c>
      <c r="H375" s="31">
        <f t="shared" si="237"/>
        <v>47538</v>
      </c>
    </row>
    <row r="376" spans="1:8" x14ac:dyDescent="0.25">
      <c r="A376" t="str">
        <f t="shared" si="215"/>
        <v>92030</v>
      </c>
      <c r="B376" s="31">
        <f t="shared" ref="B376:H376" si="238">+B375+7</f>
        <v>47539</v>
      </c>
      <c r="C376" s="31">
        <f t="shared" si="238"/>
        <v>47540</v>
      </c>
      <c r="D376" s="31">
        <f t="shared" si="238"/>
        <v>47541</v>
      </c>
      <c r="E376" s="31">
        <f t="shared" si="238"/>
        <v>47542</v>
      </c>
      <c r="F376" s="31">
        <f t="shared" si="238"/>
        <v>47543</v>
      </c>
      <c r="G376" s="31">
        <f t="shared" si="238"/>
        <v>47544</v>
      </c>
      <c r="H376" s="31">
        <f t="shared" si="238"/>
        <v>47545</v>
      </c>
    </row>
    <row r="377" spans="1:8" x14ac:dyDescent="0.25">
      <c r="A377" t="str">
        <f t="shared" si="215"/>
        <v>102030</v>
      </c>
      <c r="B377" s="31">
        <f t="shared" ref="B377:H377" si="239">+B376+7</f>
        <v>47546</v>
      </c>
      <c r="C377" s="31">
        <f t="shared" si="239"/>
        <v>47547</v>
      </c>
      <c r="D377" s="31">
        <f t="shared" si="239"/>
        <v>47548</v>
      </c>
      <c r="E377" s="31">
        <f t="shared" si="239"/>
        <v>47549</v>
      </c>
      <c r="F377" s="31">
        <f t="shared" si="239"/>
        <v>47550</v>
      </c>
      <c r="G377" s="31">
        <f t="shared" si="239"/>
        <v>47551</v>
      </c>
      <c r="H377" s="31">
        <f t="shared" si="239"/>
        <v>47552</v>
      </c>
    </row>
    <row r="378" spans="1:8" x14ac:dyDescent="0.25">
      <c r="A378" t="str">
        <f t="shared" si="215"/>
        <v>112030</v>
      </c>
      <c r="B378" s="31">
        <f t="shared" ref="B378:H378" si="240">+B377+7</f>
        <v>47553</v>
      </c>
      <c r="C378" s="31">
        <f t="shared" si="240"/>
        <v>47554</v>
      </c>
      <c r="D378" s="31">
        <f t="shared" si="240"/>
        <v>47555</v>
      </c>
      <c r="E378" s="31">
        <f t="shared" si="240"/>
        <v>47556</v>
      </c>
      <c r="F378" s="31">
        <f t="shared" si="240"/>
        <v>47557</v>
      </c>
      <c r="G378" s="31">
        <f t="shared" si="240"/>
        <v>47558</v>
      </c>
      <c r="H378" s="31">
        <f t="shared" si="240"/>
        <v>47559</v>
      </c>
    </row>
    <row r="379" spans="1:8" x14ac:dyDescent="0.25">
      <c r="A379" t="str">
        <f t="shared" si="215"/>
        <v>122030</v>
      </c>
      <c r="B379" s="31">
        <f t="shared" ref="B379:H379" si="241">+B378+7</f>
        <v>47560</v>
      </c>
      <c r="C379" s="31">
        <f t="shared" si="241"/>
        <v>47561</v>
      </c>
      <c r="D379" s="31">
        <f t="shared" si="241"/>
        <v>47562</v>
      </c>
      <c r="E379" s="31">
        <f t="shared" si="241"/>
        <v>47563</v>
      </c>
      <c r="F379" s="31">
        <f t="shared" si="241"/>
        <v>47564</v>
      </c>
      <c r="G379" s="31">
        <f t="shared" si="241"/>
        <v>47565</v>
      </c>
      <c r="H379" s="31">
        <f t="shared" si="241"/>
        <v>47566</v>
      </c>
    </row>
    <row r="380" spans="1:8" x14ac:dyDescent="0.25">
      <c r="A380" t="str">
        <f t="shared" si="215"/>
        <v>132030</v>
      </c>
      <c r="B380" s="31">
        <f t="shared" ref="B380:H380" si="242">+B379+7</f>
        <v>47567</v>
      </c>
      <c r="C380" s="31">
        <f t="shared" si="242"/>
        <v>47568</v>
      </c>
      <c r="D380" s="31">
        <f t="shared" si="242"/>
        <v>47569</v>
      </c>
      <c r="E380" s="31">
        <f t="shared" si="242"/>
        <v>47570</v>
      </c>
      <c r="F380" s="31">
        <f t="shared" si="242"/>
        <v>47571</v>
      </c>
      <c r="G380" s="31">
        <f t="shared" si="242"/>
        <v>47572</v>
      </c>
      <c r="H380" s="31">
        <f t="shared" si="242"/>
        <v>47573</v>
      </c>
    </row>
    <row r="381" spans="1:8" x14ac:dyDescent="0.25">
      <c r="A381" t="str">
        <f t="shared" si="215"/>
        <v>142030</v>
      </c>
      <c r="B381" s="31">
        <f t="shared" ref="B381:H381" si="243">+B380+7</f>
        <v>47574</v>
      </c>
      <c r="C381" s="31">
        <f t="shared" si="243"/>
        <v>47575</v>
      </c>
      <c r="D381" s="31">
        <f t="shared" si="243"/>
        <v>47576</v>
      </c>
      <c r="E381" s="31">
        <f t="shared" si="243"/>
        <v>47577</v>
      </c>
      <c r="F381" s="31">
        <f t="shared" si="243"/>
        <v>47578</v>
      </c>
      <c r="G381" s="31">
        <f t="shared" si="243"/>
        <v>47579</v>
      </c>
      <c r="H381" s="31">
        <f t="shared" si="243"/>
        <v>47580</v>
      </c>
    </row>
    <row r="382" spans="1:8" x14ac:dyDescent="0.25">
      <c r="A382" t="str">
        <f t="shared" si="215"/>
        <v>152030</v>
      </c>
      <c r="B382" s="31">
        <f t="shared" ref="B382:H382" si="244">+B381+7</f>
        <v>47581</v>
      </c>
      <c r="C382" s="31">
        <f t="shared" si="244"/>
        <v>47582</v>
      </c>
      <c r="D382" s="31">
        <f t="shared" si="244"/>
        <v>47583</v>
      </c>
      <c r="E382" s="31">
        <f t="shared" si="244"/>
        <v>47584</v>
      </c>
      <c r="F382" s="31">
        <f t="shared" si="244"/>
        <v>47585</v>
      </c>
      <c r="G382" s="31">
        <f t="shared" si="244"/>
        <v>47586</v>
      </c>
      <c r="H382" s="31">
        <f t="shared" si="244"/>
        <v>47587</v>
      </c>
    </row>
    <row r="383" spans="1:8" x14ac:dyDescent="0.25">
      <c r="A383" t="str">
        <f t="shared" si="215"/>
        <v>162030</v>
      </c>
      <c r="B383" s="31">
        <f t="shared" ref="B383:H383" si="245">+B382+7</f>
        <v>47588</v>
      </c>
      <c r="C383" s="31">
        <f t="shared" si="245"/>
        <v>47589</v>
      </c>
      <c r="D383" s="31">
        <f t="shared" si="245"/>
        <v>47590</v>
      </c>
      <c r="E383" s="31">
        <f t="shared" si="245"/>
        <v>47591</v>
      </c>
      <c r="F383" s="31">
        <f t="shared" si="245"/>
        <v>47592</v>
      </c>
      <c r="G383" s="31">
        <f t="shared" si="245"/>
        <v>47593</v>
      </c>
      <c r="H383" s="31">
        <f t="shared" si="245"/>
        <v>47594</v>
      </c>
    </row>
    <row r="384" spans="1:8" x14ac:dyDescent="0.25">
      <c r="A384" t="str">
        <f t="shared" si="215"/>
        <v>172030</v>
      </c>
      <c r="B384" s="31">
        <f t="shared" ref="B384:H384" si="246">+B383+7</f>
        <v>47595</v>
      </c>
      <c r="C384" s="31">
        <f t="shared" si="246"/>
        <v>47596</v>
      </c>
      <c r="D384" s="31">
        <f t="shared" si="246"/>
        <v>47597</v>
      </c>
      <c r="E384" s="31">
        <f t="shared" si="246"/>
        <v>47598</v>
      </c>
      <c r="F384" s="31">
        <f t="shared" si="246"/>
        <v>47599</v>
      </c>
      <c r="G384" s="31">
        <f t="shared" si="246"/>
        <v>47600</v>
      </c>
      <c r="H384" s="31">
        <f t="shared" si="246"/>
        <v>47601</v>
      </c>
    </row>
    <row r="385" spans="1:8" x14ac:dyDescent="0.25">
      <c r="A385" t="str">
        <f t="shared" si="215"/>
        <v>182030</v>
      </c>
      <c r="B385" s="31">
        <f t="shared" ref="B385:H385" si="247">+B384+7</f>
        <v>47602</v>
      </c>
      <c r="C385" s="31">
        <f t="shared" si="247"/>
        <v>47603</v>
      </c>
      <c r="D385" s="31">
        <f t="shared" si="247"/>
        <v>47604</v>
      </c>
      <c r="E385" s="31">
        <f t="shared" si="247"/>
        <v>47605</v>
      </c>
      <c r="F385" s="31">
        <f t="shared" si="247"/>
        <v>47606</v>
      </c>
      <c r="G385" s="31">
        <f t="shared" si="247"/>
        <v>47607</v>
      </c>
      <c r="H385" s="31">
        <f t="shared" si="247"/>
        <v>47608</v>
      </c>
    </row>
    <row r="386" spans="1:8" x14ac:dyDescent="0.25">
      <c r="A386" t="str">
        <f t="shared" si="215"/>
        <v>192030</v>
      </c>
      <c r="B386" s="31">
        <f t="shared" ref="B386:H386" si="248">+B385+7</f>
        <v>47609</v>
      </c>
      <c r="C386" s="31">
        <f t="shared" si="248"/>
        <v>47610</v>
      </c>
      <c r="D386" s="31">
        <f t="shared" si="248"/>
        <v>47611</v>
      </c>
      <c r="E386" s="31">
        <f t="shared" si="248"/>
        <v>47612</v>
      </c>
      <c r="F386" s="31">
        <f t="shared" si="248"/>
        <v>47613</v>
      </c>
      <c r="G386" s="31">
        <f t="shared" si="248"/>
        <v>47614</v>
      </c>
      <c r="H386" s="31">
        <f t="shared" si="248"/>
        <v>47615</v>
      </c>
    </row>
    <row r="387" spans="1:8" x14ac:dyDescent="0.25">
      <c r="A387" t="str">
        <f t="shared" si="215"/>
        <v>202030</v>
      </c>
      <c r="B387" s="31">
        <f t="shared" ref="B387:H387" si="249">+B386+7</f>
        <v>47616</v>
      </c>
      <c r="C387" s="31">
        <f t="shared" si="249"/>
        <v>47617</v>
      </c>
      <c r="D387" s="31">
        <f t="shared" si="249"/>
        <v>47618</v>
      </c>
      <c r="E387" s="31">
        <f t="shared" si="249"/>
        <v>47619</v>
      </c>
      <c r="F387" s="31">
        <f t="shared" si="249"/>
        <v>47620</v>
      </c>
      <c r="G387" s="31">
        <f t="shared" si="249"/>
        <v>47621</v>
      </c>
      <c r="H387" s="31">
        <f t="shared" si="249"/>
        <v>47622</v>
      </c>
    </row>
    <row r="388" spans="1:8" x14ac:dyDescent="0.25">
      <c r="A388" t="str">
        <f t="shared" si="215"/>
        <v>212030</v>
      </c>
      <c r="B388" s="31">
        <f t="shared" ref="B388:H388" si="250">+B387+7</f>
        <v>47623</v>
      </c>
      <c r="C388" s="31">
        <f t="shared" si="250"/>
        <v>47624</v>
      </c>
      <c r="D388" s="31">
        <f t="shared" si="250"/>
        <v>47625</v>
      </c>
      <c r="E388" s="31">
        <f t="shared" si="250"/>
        <v>47626</v>
      </c>
      <c r="F388" s="31">
        <f t="shared" si="250"/>
        <v>47627</v>
      </c>
      <c r="G388" s="31">
        <f t="shared" si="250"/>
        <v>47628</v>
      </c>
      <c r="H388" s="31">
        <f t="shared" si="250"/>
        <v>47629</v>
      </c>
    </row>
    <row r="389" spans="1:8" x14ac:dyDescent="0.25">
      <c r="A389" t="str">
        <f t="shared" si="215"/>
        <v>222030</v>
      </c>
      <c r="B389" s="31">
        <f t="shared" ref="B389:H389" si="251">+B388+7</f>
        <v>47630</v>
      </c>
      <c r="C389" s="31">
        <f t="shared" si="251"/>
        <v>47631</v>
      </c>
      <c r="D389" s="31">
        <f t="shared" si="251"/>
        <v>47632</v>
      </c>
      <c r="E389" s="31">
        <f t="shared" si="251"/>
        <v>47633</v>
      </c>
      <c r="F389" s="31">
        <f t="shared" si="251"/>
        <v>47634</v>
      </c>
      <c r="G389" s="31">
        <f t="shared" si="251"/>
        <v>47635</v>
      </c>
      <c r="H389" s="31">
        <f t="shared" si="251"/>
        <v>47636</v>
      </c>
    </row>
    <row r="390" spans="1:8" x14ac:dyDescent="0.25">
      <c r="A390" t="str">
        <f t="shared" si="215"/>
        <v>232030</v>
      </c>
      <c r="B390" s="31">
        <f t="shared" ref="B390:H390" si="252">+B389+7</f>
        <v>47637</v>
      </c>
      <c r="C390" s="31">
        <f t="shared" si="252"/>
        <v>47638</v>
      </c>
      <c r="D390" s="31">
        <f t="shared" si="252"/>
        <v>47639</v>
      </c>
      <c r="E390" s="31">
        <f t="shared" si="252"/>
        <v>47640</v>
      </c>
      <c r="F390" s="31">
        <f t="shared" si="252"/>
        <v>47641</v>
      </c>
      <c r="G390" s="31">
        <f t="shared" si="252"/>
        <v>47642</v>
      </c>
      <c r="H390" s="31">
        <f t="shared" si="252"/>
        <v>47643</v>
      </c>
    </row>
    <row r="391" spans="1:8" x14ac:dyDescent="0.25">
      <c r="A391" t="str">
        <f t="shared" si="215"/>
        <v>242030</v>
      </c>
      <c r="B391" s="31">
        <f t="shared" ref="B391:H391" si="253">+B390+7</f>
        <v>47644</v>
      </c>
      <c r="C391" s="31">
        <f t="shared" si="253"/>
        <v>47645</v>
      </c>
      <c r="D391" s="31">
        <f t="shared" si="253"/>
        <v>47646</v>
      </c>
      <c r="E391" s="31">
        <f t="shared" si="253"/>
        <v>47647</v>
      </c>
      <c r="F391" s="31">
        <f t="shared" si="253"/>
        <v>47648</v>
      </c>
      <c r="G391" s="31">
        <f t="shared" si="253"/>
        <v>47649</v>
      </c>
      <c r="H391" s="31">
        <f t="shared" si="253"/>
        <v>47650</v>
      </c>
    </row>
    <row r="392" spans="1:8" x14ac:dyDescent="0.25">
      <c r="A392" t="str">
        <f t="shared" si="215"/>
        <v>252030</v>
      </c>
      <c r="B392" s="31">
        <f t="shared" ref="B392:H392" si="254">+B391+7</f>
        <v>47651</v>
      </c>
      <c r="C392" s="31">
        <f t="shared" si="254"/>
        <v>47652</v>
      </c>
      <c r="D392" s="31">
        <f t="shared" si="254"/>
        <v>47653</v>
      </c>
      <c r="E392" s="31">
        <f t="shared" si="254"/>
        <v>47654</v>
      </c>
      <c r="F392" s="31">
        <f t="shared" si="254"/>
        <v>47655</v>
      </c>
      <c r="G392" s="31">
        <f t="shared" si="254"/>
        <v>47656</v>
      </c>
      <c r="H392" s="31">
        <f t="shared" si="254"/>
        <v>47657</v>
      </c>
    </row>
    <row r="393" spans="1:8" x14ac:dyDescent="0.25">
      <c r="A393" t="str">
        <f t="shared" si="215"/>
        <v>262030</v>
      </c>
      <c r="B393" s="31">
        <f t="shared" ref="B393:H393" si="255">+B392+7</f>
        <v>47658</v>
      </c>
      <c r="C393" s="31">
        <f t="shared" si="255"/>
        <v>47659</v>
      </c>
      <c r="D393" s="31">
        <f t="shared" si="255"/>
        <v>47660</v>
      </c>
      <c r="E393" s="31">
        <f t="shared" si="255"/>
        <v>47661</v>
      </c>
      <c r="F393" s="31">
        <f t="shared" si="255"/>
        <v>47662</v>
      </c>
      <c r="G393" s="31">
        <f t="shared" si="255"/>
        <v>47663</v>
      </c>
      <c r="H393" s="31">
        <f t="shared" si="255"/>
        <v>47664</v>
      </c>
    </row>
    <row r="394" spans="1:8" x14ac:dyDescent="0.25">
      <c r="A394" t="str">
        <f t="shared" si="215"/>
        <v>272030</v>
      </c>
      <c r="B394" s="31">
        <f t="shared" ref="B394:H394" si="256">+B393+7</f>
        <v>47665</v>
      </c>
      <c r="C394" s="31">
        <f t="shared" si="256"/>
        <v>47666</v>
      </c>
      <c r="D394" s="31">
        <f t="shared" si="256"/>
        <v>47667</v>
      </c>
      <c r="E394" s="31">
        <f t="shared" si="256"/>
        <v>47668</v>
      </c>
      <c r="F394" s="31">
        <f t="shared" si="256"/>
        <v>47669</v>
      </c>
      <c r="G394" s="31">
        <f t="shared" si="256"/>
        <v>47670</v>
      </c>
      <c r="H394" s="31">
        <f t="shared" si="256"/>
        <v>47671</v>
      </c>
    </row>
    <row r="395" spans="1:8" x14ac:dyDescent="0.25">
      <c r="A395" t="str">
        <f t="shared" si="215"/>
        <v>282030</v>
      </c>
      <c r="B395" s="31">
        <f t="shared" ref="B395:H395" si="257">+B394+7</f>
        <v>47672</v>
      </c>
      <c r="C395" s="31">
        <f t="shared" si="257"/>
        <v>47673</v>
      </c>
      <c r="D395" s="31">
        <f t="shared" si="257"/>
        <v>47674</v>
      </c>
      <c r="E395" s="31">
        <f t="shared" si="257"/>
        <v>47675</v>
      </c>
      <c r="F395" s="31">
        <f t="shared" si="257"/>
        <v>47676</v>
      </c>
      <c r="G395" s="31">
        <f t="shared" si="257"/>
        <v>47677</v>
      </c>
      <c r="H395" s="31">
        <f t="shared" si="257"/>
        <v>47678</v>
      </c>
    </row>
    <row r="396" spans="1:8" x14ac:dyDescent="0.25">
      <c r="A396" t="str">
        <f t="shared" si="215"/>
        <v>292030</v>
      </c>
      <c r="B396" s="31">
        <f t="shared" ref="B396:H396" si="258">+B395+7</f>
        <v>47679</v>
      </c>
      <c r="C396" s="31">
        <f t="shared" si="258"/>
        <v>47680</v>
      </c>
      <c r="D396" s="31">
        <f t="shared" si="258"/>
        <v>47681</v>
      </c>
      <c r="E396" s="31">
        <f t="shared" si="258"/>
        <v>47682</v>
      </c>
      <c r="F396" s="31">
        <f t="shared" si="258"/>
        <v>47683</v>
      </c>
      <c r="G396" s="31">
        <f t="shared" si="258"/>
        <v>47684</v>
      </c>
      <c r="H396" s="31">
        <f t="shared" si="258"/>
        <v>47685</v>
      </c>
    </row>
    <row r="397" spans="1:8" x14ac:dyDescent="0.25">
      <c r="A397" t="str">
        <f t="shared" si="215"/>
        <v>302030</v>
      </c>
      <c r="B397" s="31">
        <f t="shared" ref="B397:H397" si="259">+B396+7</f>
        <v>47686</v>
      </c>
      <c r="C397" s="31">
        <f t="shared" si="259"/>
        <v>47687</v>
      </c>
      <c r="D397" s="31">
        <f t="shared" si="259"/>
        <v>47688</v>
      </c>
      <c r="E397" s="31">
        <f t="shared" si="259"/>
        <v>47689</v>
      </c>
      <c r="F397" s="31">
        <f t="shared" si="259"/>
        <v>47690</v>
      </c>
      <c r="G397" s="31">
        <f t="shared" si="259"/>
        <v>47691</v>
      </c>
      <c r="H397" s="31">
        <f t="shared" si="259"/>
        <v>47692</v>
      </c>
    </row>
    <row r="398" spans="1:8" x14ac:dyDescent="0.25">
      <c r="A398" t="str">
        <f t="shared" si="215"/>
        <v>312030</v>
      </c>
      <c r="B398" s="31">
        <f t="shared" ref="B398:H398" si="260">+B397+7</f>
        <v>47693</v>
      </c>
      <c r="C398" s="31">
        <f t="shared" si="260"/>
        <v>47694</v>
      </c>
      <c r="D398" s="31">
        <f t="shared" si="260"/>
        <v>47695</v>
      </c>
      <c r="E398" s="31">
        <f t="shared" si="260"/>
        <v>47696</v>
      </c>
      <c r="F398" s="31">
        <f t="shared" si="260"/>
        <v>47697</v>
      </c>
      <c r="G398" s="31">
        <f t="shared" si="260"/>
        <v>47698</v>
      </c>
      <c r="H398" s="31">
        <f t="shared" si="260"/>
        <v>47699</v>
      </c>
    </row>
    <row r="399" spans="1:8" x14ac:dyDescent="0.25">
      <c r="A399" t="str">
        <f t="shared" si="215"/>
        <v>322030</v>
      </c>
      <c r="B399" s="31">
        <f t="shared" ref="B399:H399" si="261">+B398+7</f>
        <v>47700</v>
      </c>
      <c r="C399" s="31">
        <f t="shared" si="261"/>
        <v>47701</v>
      </c>
      <c r="D399" s="31">
        <f t="shared" si="261"/>
        <v>47702</v>
      </c>
      <c r="E399" s="31">
        <f t="shared" si="261"/>
        <v>47703</v>
      </c>
      <c r="F399" s="31">
        <f t="shared" si="261"/>
        <v>47704</v>
      </c>
      <c r="G399" s="31">
        <f t="shared" si="261"/>
        <v>47705</v>
      </c>
      <c r="H399" s="31">
        <f t="shared" si="261"/>
        <v>47706</v>
      </c>
    </row>
    <row r="400" spans="1:8" x14ac:dyDescent="0.25">
      <c r="A400" t="str">
        <f t="shared" si="215"/>
        <v>332030</v>
      </c>
      <c r="B400" s="31">
        <f t="shared" ref="B400:H400" si="262">+B399+7</f>
        <v>47707</v>
      </c>
      <c r="C400" s="31">
        <f t="shared" si="262"/>
        <v>47708</v>
      </c>
      <c r="D400" s="31">
        <f t="shared" si="262"/>
        <v>47709</v>
      </c>
      <c r="E400" s="31">
        <f t="shared" si="262"/>
        <v>47710</v>
      </c>
      <c r="F400" s="31">
        <f t="shared" si="262"/>
        <v>47711</v>
      </c>
      <c r="G400" s="31">
        <f t="shared" si="262"/>
        <v>47712</v>
      </c>
      <c r="H400" s="31">
        <f t="shared" si="262"/>
        <v>47713</v>
      </c>
    </row>
    <row r="401" spans="1:8" x14ac:dyDescent="0.25">
      <c r="A401" t="str">
        <f t="shared" si="215"/>
        <v>342030</v>
      </c>
      <c r="B401" s="31">
        <f t="shared" ref="B401:H401" si="263">+B400+7</f>
        <v>47714</v>
      </c>
      <c r="C401" s="31">
        <f t="shared" si="263"/>
        <v>47715</v>
      </c>
      <c r="D401" s="31">
        <f t="shared" si="263"/>
        <v>47716</v>
      </c>
      <c r="E401" s="31">
        <f t="shared" si="263"/>
        <v>47717</v>
      </c>
      <c r="F401" s="31">
        <f t="shared" si="263"/>
        <v>47718</v>
      </c>
      <c r="G401" s="31">
        <f t="shared" si="263"/>
        <v>47719</v>
      </c>
      <c r="H401" s="31">
        <f t="shared" si="263"/>
        <v>47720</v>
      </c>
    </row>
    <row r="402" spans="1:8" x14ac:dyDescent="0.25">
      <c r="A402" t="str">
        <f t="shared" si="215"/>
        <v>352030</v>
      </c>
      <c r="B402" s="31">
        <f t="shared" ref="B402:H402" si="264">+B401+7</f>
        <v>47721</v>
      </c>
      <c r="C402" s="31">
        <f t="shared" si="264"/>
        <v>47722</v>
      </c>
      <c r="D402" s="31">
        <f t="shared" si="264"/>
        <v>47723</v>
      </c>
      <c r="E402" s="31">
        <f t="shared" si="264"/>
        <v>47724</v>
      </c>
      <c r="F402" s="31">
        <f t="shared" si="264"/>
        <v>47725</v>
      </c>
      <c r="G402" s="31">
        <f t="shared" si="264"/>
        <v>47726</v>
      </c>
      <c r="H402" s="31">
        <f t="shared" si="264"/>
        <v>47727</v>
      </c>
    </row>
    <row r="403" spans="1:8" x14ac:dyDescent="0.25">
      <c r="A403" t="str">
        <f t="shared" si="215"/>
        <v>362030</v>
      </c>
      <c r="B403" s="31">
        <f t="shared" ref="B403:H403" si="265">+B402+7</f>
        <v>47728</v>
      </c>
      <c r="C403" s="31">
        <f t="shared" si="265"/>
        <v>47729</v>
      </c>
      <c r="D403" s="31">
        <f t="shared" si="265"/>
        <v>47730</v>
      </c>
      <c r="E403" s="31">
        <f t="shared" si="265"/>
        <v>47731</v>
      </c>
      <c r="F403" s="31">
        <f t="shared" si="265"/>
        <v>47732</v>
      </c>
      <c r="G403" s="31">
        <f t="shared" si="265"/>
        <v>47733</v>
      </c>
      <c r="H403" s="31">
        <f t="shared" si="265"/>
        <v>47734</v>
      </c>
    </row>
    <row r="404" spans="1:8" x14ac:dyDescent="0.25">
      <c r="A404" t="str">
        <f t="shared" si="215"/>
        <v>372030</v>
      </c>
      <c r="B404" s="31">
        <f t="shared" ref="B404:H404" si="266">+B403+7</f>
        <v>47735</v>
      </c>
      <c r="C404" s="31">
        <f t="shared" si="266"/>
        <v>47736</v>
      </c>
      <c r="D404" s="31">
        <f t="shared" si="266"/>
        <v>47737</v>
      </c>
      <c r="E404" s="31">
        <f t="shared" si="266"/>
        <v>47738</v>
      </c>
      <c r="F404" s="31">
        <f t="shared" si="266"/>
        <v>47739</v>
      </c>
      <c r="G404" s="31">
        <f t="shared" si="266"/>
        <v>47740</v>
      </c>
      <c r="H404" s="31">
        <f t="shared" si="266"/>
        <v>47741</v>
      </c>
    </row>
    <row r="405" spans="1:8" x14ac:dyDescent="0.25">
      <c r="A405" t="str">
        <f t="shared" si="215"/>
        <v>382030</v>
      </c>
      <c r="B405" s="31">
        <f t="shared" ref="B405:H405" si="267">+B404+7</f>
        <v>47742</v>
      </c>
      <c r="C405" s="31">
        <f t="shared" si="267"/>
        <v>47743</v>
      </c>
      <c r="D405" s="31">
        <f t="shared" si="267"/>
        <v>47744</v>
      </c>
      <c r="E405" s="31">
        <f t="shared" si="267"/>
        <v>47745</v>
      </c>
      <c r="F405" s="31">
        <f t="shared" si="267"/>
        <v>47746</v>
      </c>
      <c r="G405" s="31">
        <f t="shared" si="267"/>
        <v>47747</v>
      </c>
      <c r="H405" s="31">
        <f t="shared" si="267"/>
        <v>47748</v>
      </c>
    </row>
    <row r="406" spans="1:8" x14ac:dyDescent="0.25">
      <c r="A406" t="str">
        <f t="shared" si="215"/>
        <v>392030</v>
      </c>
      <c r="B406" s="31">
        <f t="shared" ref="B406:H406" si="268">+B405+7</f>
        <v>47749</v>
      </c>
      <c r="C406" s="31">
        <f t="shared" si="268"/>
        <v>47750</v>
      </c>
      <c r="D406" s="31">
        <f t="shared" si="268"/>
        <v>47751</v>
      </c>
      <c r="E406" s="31">
        <f t="shared" si="268"/>
        <v>47752</v>
      </c>
      <c r="F406" s="31">
        <f t="shared" si="268"/>
        <v>47753</v>
      </c>
      <c r="G406" s="31">
        <f t="shared" si="268"/>
        <v>47754</v>
      </c>
      <c r="H406" s="31">
        <f t="shared" si="268"/>
        <v>47755</v>
      </c>
    </row>
    <row r="407" spans="1:8" x14ac:dyDescent="0.25">
      <c r="A407" t="str">
        <f t="shared" si="215"/>
        <v>402030</v>
      </c>
      <c r="B407" s="31">
        <f t="shared" ref="B407:H407" si="269">+B406+7</f>
        <v>47756</v>
      </c>
      <c r="C407" s="31">
        <f t="shared" si="269"/>
        <v>47757</v>
      </c>
      <c r="D407" s="31">
        <f t="shared" si="269"/>
        <v>47758</v>
      </c>
      <c r="E407" s="31">
        <f t="shared" si="269"/>
        <v>47759</v>
      </c>
      <c r="F407" s="31">
        <f t="shared" si="269"/>
        <v>47760</v>
      </c>
      <c r="G407" s="31">
        <f t="shared" si="269"/>
        <v>47761</v>
      </c>
      <c r="H407" s="31">
        <f t="shared" si="269"/>
        <v>47762</v>
      </c>
    </row>
    <row r="408" spans="1:8" x14ac:dyDescent="0.25">
      <c r="A408" t="str">
        <f t="shared" si="215"/>
        <v>412030</v>
      </c>
      <c r="B408" s="31">
        <f t="shared" ref="B408:H408" si="270">+B407+7</f>
        <v>47763</v>
      </c>
      <c r="C408" s="31">
        <f t="shared" si="270"/>
        <v>47764</v>
      </c>
      <c r="D408" s="31">
        <f t="shared" si="270"/>
        <v>47765</v>
      </c>
      <c r="E408" s="31">
        <f t="shared" si="270"/>
        <v>47766</v>
      </c>
      <c r="F408" s="31">
        <f t="shared" si="270"/>
        <v>47767</v>
      </c>
      <c r="G408" s="31">
        <f t="shared" si="270"/>
        <v>47768</v>
      </c>
      <c r="H408" s="31">
        <f t="shared" si="270"/>
        <v>47769</v>
      </c>
    </row>
    <row r="409" spans="1:8" x14ac:dyDescent="0.25">
      <c r="A409" t="str">
        <f t="shared" si="215"/>
        <v>422030</v>
      </c>
      <c r="B409" s="31">
        <f t="shared" ref="B409:H409" si="271">+B408+7</f>
        <v>47770</v>
      </c>
      <c r="C409" s="31">
        <f t="shared" si="271"/>
        <v>47771</v>
      </c>
      <c r="D409" s="31">
        <f t="shared" si="271"/>
        <v>47772</v>
      </c>
      <c r="E409" s="31">
        <f t="shared" si="271"/>
        <v>47773</v>
      </c>
      <c r="F409" s="31">
        <f t="shared" si="271"/>
        <v>47774</v>
      </c>
      <c r="G409" s="31">
        <f t="shared" si="271"/>
        <v>47775</v>
      </c>
      <c r="H409" s="31">
        <f t="shared" si="271"/>
        <v>47776</v>
      </c>
    </row>
    <row r="410" spans="1:8" x14ac:dyDescent="0.25">
      <c r="A410" t="str">
        <f t="shared" si="215"/>
        <v>432030</v>
      </c>
      <c r="B410" s="31">
        <f t="shared" ref="B410:H410" si="272">+B409+7</f>
        <v>47777</v>
      </c>
      <c r="C410" s="31">
        <f t="shared" si="272"/>
        <v>47778</v>
      </c>
      <c r="D410" s="31">
        <f t="shared" si="272"/>
        <v>47779</v>
      </c>
      <c r="E410" s="31">
        <f t="shared" si="272"/>
        <v>47780</v>
      </c>
      <c r="F410" s="31">
        <f t="shared" si="272"/>
        <v>47781</v>
      </c>
      <c r="G410" s="31">
        <f t="shared" si="272"/>
        <v>47782</v>
      </c>
      <c r="H410" s="31">
        <f t="shared" si="272"/>
        <v>47783</v>
      </c>
    </row>
    <row r="411" spans="1:8" x14ac:dyDescent="0.25">
      <c r="A411" t="str">
        <f t="shared" si="215"/>
        <v>442030</v>
      </c>
      <c r="B411" s="31">
        <f t="shared" ref="B411:H411" si="273">+B410+7</f>
        <v>47784</v>
      </c>
      <c r="C411" s="31">
        <f t="shared" si="273"/>
        <v>47785</v>
      </c>
      <c r="D411" s="31">
        <f t="shared" si="273"/>
        <v>47786</v>
      </c>
      <c r="E411" s="31">
        <f t="shared" si="273"/>
        <v>47787</v>
      </c>
      <c r="F411" s="31">
        <f t="shared" si="273"/>
        <v>47788</v>
      </c>
      <c r="G411" s="31">
        <f t="shared" si="273"/>
        <v>47789</v>
      </c>
      <c r="H411" s="31">
        <f t="shared" si="273"/>
        <v>47790</v>
      </c>
    </row>
    <row r="412" spans="1:8" x14ac:dyDescent="0.25">
      <c r="A412" t="str">
        <f t="shared" si="215"/>
        <v>452030</v>
      </c>
      <c r="B412" s="31">
        <f t="shared" ref="B412:H412" si="274">+B411+7</f>
        <v>47791</v>
      </c>
      <c r="C412" s="31">
        <f t="shared" si="274"/>
        <v>47792</v>
      </c>
      <c r="D412" s="31">
        <f t="shared" si="274"/>
        <v>47793</v>
      </c>
      <c r="E412" s="31">
        <f t="shared" si="274"/>
        <v>47794</v>
      </c>
      <c r="F412" s="31">
        <f t="shared" si="274"/>
        <v>47795</v>
      </c>
      <c r="G412" s="31">
        <f t="shared" si="274"/>
        <v>47796</v>
      </c>
      <c r="H412" s="31">
        <f t="shared" si="274"/>
        <v>47797</v>
      </c>
    </row>
    <row r="413" spans="1:8" x14ac:dyDescent="0.25">
      <c r="A413" t="str">
        <f t="shared" si="215"/>
        <v>462030</v>
      </c>
      <c r="B413" s="31">
        <f t="shared" ref="B413:H413" si="275">+B412+7</f>
        <v>47798</v>
      </c>
      <c r="C413" s="31">
        <f t="shared" si="275"/>
        <v>47799</v>
      </c>
      <c r="D413" s="31">
        <f t="shared" si="275"/>
        <v>47800</v>
      </c>
      <c r="E413" s="31">
        <f t="shared" si="275"/>
        <v>47801</v>
      </c>
      <c r="F413" s="31">
        <f t="shared" si="275"/>
        <v>47802</v>
      </c>
      <c r="G413" s="31">
        <f t="shared" si="275"/>
        <v>47803</v>
      </c>
      <c r="H413" s="31">
        <f t="shared" si="275"/>
        <v>47804</v>
      </c>
    </row>
    <row r="414" spans="1:8" x14ac:dyDescent="0.25">
      <c r="A414" t="str">
        <f t="shared" si="215"/>
        <v>472030</v>
      </c>
      <c r="B414" s="31">
        <f t="shared" ref="B414:H414" si="276">+B413+7</f>
        <v>47805</v>
      </c>
      <c r="C414" s="31">
        <f t="shared" si="276"/>
        <v>47806</v>
      </c>
      <c r="D414" s="31">
        <f t="shared" si="276"/>
        <v>47807</v>
      </c>
      <c r="E414" s="31">
        <f t="shared" si="276"/>
        <v>47808</v>
      </c>
      <c r="F414" s="31">
        <f t="shared" si="276"/>
        <v>47809</v>
      </c>
      <c r="G414" s="31">
        <f t="shared" si="276"/>
        <v>47810</v>
      </c>
      <c r="H414" s="31">
        <f t="shared" si="276"/>
        <v>47811</v>
      </c>
    </row>
    <row r="415" spans="1:8" x14ac:dyDescent="0.25">
      <c r="A415" t="str">
        <f t="shared" si="215"/>
        <v>482030</v>
      </c>
      <c r="B415" s="31">
        <f t="shared" ref="B415:H415" si="277">+B414+7</f>
        <v>47812</v>
      </c>
      <c r="C415" s="31">
        <f t="shared" si="277"/>
        <v>47813</v>
      </c>
      <c r="D415" s="31">
        <f t="shared" si="277"/>
        <v>47814</v>
      </c>
      <c r="E415" s="31">
        <f t="shared" si="277"/>
        <v>47815</v>
      </c>
      <c r="F415" s="31">
        <f t="shared" si="277"/>
        <v>47816</v>
      </c>
      <c r="G415" s="31">
        <f t="shared" si="277"/>
        <v>47817</v>
      </c>
      <c r="H415" s="31">
        <f t="shared" si="277"/>
        <v>47818</v>
      </c>
    </row>
    <row r="416" spans="1:8" x14ac:dyDescent="0.25">
      <c r="A416" t="str">
        <f t="shared" si="215"/>
        <v>492030</v>
      </c>
      <c r="B416" s="31">
        <f t="shared" ref="B416:H416" si="278">+B415+7</f>
        <v>47819</v>
      </c>
      <c r="C416" s="31">
        <f t="shared" si="278"/>
        <v>47820</v>
      </c>
      <c r="D416" s="31">
        <f t="shared" si="278"/>
        <v>47821</v>
      </c>
      <c r="E416" s="31">
        <f t="shared" si="278"/>
        <v>47822</v>
      </c>
      <c r="F416" s="31">
        <f t="shared" si="278"/>
        <v>47823</v>
      </c>
      <c r="G416" s="31">
        <f t="shared" si="278"/>
        <v>47824</v>
      </c>
      <c r="H416" s="31">
        <f t="shared" si="278"/>
        <v>47825</v>
      </c>
    </row>
    <row r="417" spans="1:8" x14ac:dyDescent="0.25">
      <c r="A417" t="str">
        <f t="shared" si="215"/>
        <v>502030</v>
      </c>
      <c r="B417" s="31">
        <f t="shared" ref="B417:H417" si="279">+B416+7</f>
        <v>47826</v>
      </c>
      <c r="C417" s="31">
        <f t="shared" si="279"/>
        <v>47827</v>
      </c>
      <c r="D417" s="31">
        <f t="shared" si="279"/>
        <v>47828</v>
      </c>
      <c r="E417" s="31">
        <f t="shared" si="279"/>
        <v>47829</v>
      </c>
      <c r="F417" s="31">
        <f t="shared" si="279"/>
        <v>47830</v>
      </c>
      <c r="G417" s="31">
        <f t="shared" si="279"/>
        <v>47831</v>
      </c>
      <c r="H417" s="31">
        <f t="shared" si="279"/>
        <v>47832</v>
      </c>
    </row>
    <row r="418" spans="1:8" x14ac:dyDescent="0.25">
      <c r="A418" t="str">
        <f t="shared" ref="A418:A481" si="280">+WEEKNUM(MAX(B418:H418),2)&amp;YEAR(MAX(B418:H418))</f>
        <v>512030</v>
      </c>
      <c r="B418" s="31">
        <f t="shared" ref="B418:H418" si="281">+B417+7</f>
        <v>47833</v>
      </c>
      <c r="C418" s="31">
        <f t="shared" si="281"/>
        <v>47834</v>
      </c>
      <c r="D418" s="31">
        <f t="shared" si="281"/>
        <v>47835</v>
      </c>
      <c r="E418" s="31">
        <f t="shared" si="281"/>
        <v>47836</v>
      </c>
      <c r="F418" s="31">
        <f t="shared" si="281"/>
        <v>47837</v>
      </c>
      <c r="G418" s="31">
        <f t="shared" si="281"/>
        <v>47838</v>
      </c>
      <c r="H418" s="31">
        <f t="shared" si="281"/>
        <v>47839</v>
      </c>
    </row>
    <row r="419" spans="1:8" x14ac:dyDescent="0.25">
      <c r="A419" t="str">
        <f t="shared" si="280"/>
        <v>522030</v>
      </c>
      <c r="B419" s="31">
        <f t="shared" ref="B419:H419" si="282">+B418+7</f>
        <v>47840</v>
      </c>
      <c r="C419" s="31">
        <f t="shared" si="282"/>
        <v>47841</v>
      </c>
      <c r="D419" s="31">
        <f t="shared" si="282"/>
        <v>47842</v>
      </c>
      <c r="E419" s="31">
        <f t="shared" si="282"/>
        <v>47843</v>
      </c>
      <c r="F419" s="31">
        <f t="shared" si="282"/>
        <v>47844</v>
      </c>
      <c r="G419" s="31">
        <f t="shared" si="282"/>
        <v>47845</v>
      </c>
      <c r="H419" s="31">
        <f t="shared" si="282"/>
        <v>47846</v>
      </c>
    </row>
    <row r="420" spans="1:8" x14ac:dyDescent="0.25">
      <c r="A420" t="str">
        <f t="shared" si="280"/>
        <v>12031</v>
      </c>
      <c r="B420" s="31">
        <f t="shared" ref="B420:H420" si="283">+B419+7</f>
        <v>47847</v>
      </c>
      <c r="C420" s="31">
        <f t="shared" si="283"/>
        <v>47848</v>
      </c>
      <c r="D420" s="31">
        <f t="shared" si="283"/>
        <v>47849</v>
      </c>
      <c r="E420" s="31">
        <f t="shared" si="283"/>
        <v>47850</v>
      </c>
      <c r="F420" s="31">
        <f t="shared" si="283"/>
        <v>47851</v>
      </c>
      <c r="G420" s="31">
        <f t="shared" si="283"/>
        <v>47852</v>
      </c>
      <c r="H420" s="31">
        <f t="shared" si="283"/>
        <v>47853</v>
      </c>
    </row>
    <row r="421" spans="1:8" x14ac:dyDescent="0.25">
      <c r="A421" t="str">
        <f t="shared" si="280"/>
        <v>22031</v>
      </c>
      <c r="B421" s="31">
        <f t="shared" ref="B421:H421" si="284">+B420+7</f>
        <v>47854</v>
      </c>
      <c r="C421" s="31">
        <f t="shared" si="284"/>
        <v>47855</v>
      </c>
      <c r="D421" s="31">
        <f t="shared" si="284"/>
        <v>47856</v>
      </c>
      <c r="E421" s="31">
        <f t="shared" si="284"/>
        <v>47857</v>
      </c>
      <c r="F421" s="31">
        <f t="shared" si="284"/>
        <v>47858</v>
      </c>
      <c r="G421" s="31">
        <f t="shared" si="284"/>
        <v>47859</v>
      </c>
      <c r="H421" s="31">
        <f t="shared" si="284"/>
        <v>47860</v>
      </c>
    </row>
    <row r="422" spans="1:8" x14ac:dyDescent="0.25">
      <c r="A422" t="str">
        <f t="shared" si="280"/>
        <v>32031</v>
      </c>
      <c r="B422" s="31">
        <f t="shared" ref="B422:H422" si="285">+B421+7</f>
        <v>47861</v>
      </c>
      <c r="C422" s="31">
        <f t="shared" si="285"/>
        <v>47862</v>
      </c>
      <c r="D422" s="31">
        <f t="shared" si="285"/>
        <v>47863</v>
      </c>
      <c r="E422" s="31">
        <f t="shared" si="285"/>
        <v>47864</v>
      </c>
      <c r="F422" s="31">
        <f t="shared" si="285"/>
        <v>47865</v>
      </c>
      <c r="G422" s="31">
        <f t="shared" si="285"/>
        <v>47866</v>
      </c>
      <c r="H422" s="31">
        <f t="shared" si="285"/>
        <v>47867</v>
      </c>
    </row>
    <row r="423" spans="1:8" x14ac:dyDescent="0.25">
      <c r="A423" t="str">
        <f t="shared" si="280"/>
        <v>42031</v>
      </c>
      <c r="B423" s="31">
        <f t="shared" ref="B423:H423" si="286">+B422+7</f>
        <v>47868</v>
      </c>
      <c r="C423" s="31">
        <f t="shared" si="286"/>
        <v>47869</v>
      </c>
      <c r="D423" s="31">
        <f t="shared" si="286"/>
        <v>47870</v>
      </c>
      <c r="E423" s="31">
        <f t="shared" si="286"/>
        <v>47871</v>
      </c>
      <c r="F423" s="31">
        <f t="shared" si="286"/>
        <v>47872</v>
      </c>
      <c r="G423" s="31">
        <f t="shared" si="286"/>
        <v>47873</v>
      </c>
      <c r="H423" s="31">
        <f t="shared" si="286"/>
        <v>47874</v>
      </c>
    </row>
    <row r="424" spans="1:8" x14ac:dyDescent="0.25">
      <c r="A424" t="str">
        <f t="shared" si="280"/>
        <v>52031</v>
      </c>
      <c r="B424" s="31">
        <f t="shared" ref="B424:H424" si="287">+B423+7</f>
        <v>47875</v>
      </c>
      <c r="C424" s="31">
        <f t="shared" si="287"/>
        <v>47876</v>
      </c>
      <c r="D424" s="31">
        <f t="shared" si="287"/>
        <v>47877</v>
      </c>
      <c r="E424" s="31">
        <f t="shared" si="287"/>
        <v>47878</v>
      </c>
      <c r="F424" s="31">
        <f t="shared" si="287"/>
        <v>47879</v>
      </c>
      <c r="G424" s="31">
        <f t="shared" si="287"/>
        <v>47880</v>
      </c>
      <c r="H424" s="31">
        <f t="shared" si="287"/>
        <v>47881</v>
      </c>
    </row>
    <row r="425" spans="1:8" x14ac:dyDescent="0.25">
      <c r="A425" t="str">
        <f t="shared" si="280"/>
        <v>62031</v>
      </c>
      <c r="B425" s="31">
        <f t="shared" ref="B425:H425" si="288">+B424+7</f>
        <v>47882</v>
      </c>
      <c r="C425" s="31">
        <f t="shared" si="288"/>
        <v>47883</v>
      </c>
      <c r="D425" s="31">
        <f t="shared" si="288"/>
        <v>47884</v>
      </c>
      <c r="E425" s="31">
        <f t="shared" si="288"/>
        <v>47885</v>
      </c>
      <c r="F425" s="31">
        <f t="shared" si="288"/>
        <v>47886</v>
      </c>
      <c r="G425" s="31">
        <f t="shared" si="288"/>
        <v>47887</v>
      </c>
      <c r="H425" s="31">
        <f t="shared" si="288"/>
        <v>47888</v>
      </c>
    </row>
    <row r="426" spans="1:8" x14ac:dyDescent="0.25">
      <c r="A426" t="str">
        <f t="shared" si="280"/>
        <v>72031</v>
      </c>
      <c r="B426" s="31">
        <f t="shared" ref="B426:H426" si="289">+B425+7</f>
        <v>47889</v>
      </c>
      <c r="C426" s="31">
        <f t="shared" si="289"/>
        <v>47890</v>
      </c>
      <c r="D426" s="31">
        <f t="shared" si="289"/>
        <v>47891</v>
      </c>
      <c r="E426" s="31">
        <f t="shared" si="289"/>
        <v>47892</v>
      </c>
      <c r="F426" s="31">
        <f t="shared" si="289"/>
        <v>47893</v>
      </c>
      <c r="G426" s="31">
        <f t="shared" si="289"/>
        <v>47894</v>
      </c>
      <c r="H426" s="31">
        <f t="shared" si="289"/>
        <v>47895</v>
      </c>
    </row>
    <row r="427" spans="1:8" x14ac:dyDescent="0.25">
      <c r="A427" t="str">
        <f t="shared" si="280"/>
        <v>82031</v>
      </c>
      <c r="B427" s="31">
        <f t="shared" ref="B427:H427" si="290">+B426+7</f>
        <v>47896</v>
      </c>
      <c r="C427" s="31">
        <f t="shared" si="290"/>
        <v>47897</v>
      </c>
      <c r="D427" s="31">
        <f t="shared" si="290"/>
        <v>47898</v>
      </c>
      <c r="E427" s="31">
        <f t="shared" si="290"/>
        <v>47899</v>
      </c>
      <c r="F427" s="31">
        <f t="shared" si="290"/>
        <v>47900</v>
      </c>
      <c r="G427" s="31">
        <f t="shared" si="290"/>
        <v>47901</v>
      </c>
      <c r="H427" s="31">
        <f t="shared" si="290"/>
        <v>47902</v>
      </c>
    </row>
    <row r="428" spans="1:8" x14ac:dyDescent="0.25">
      <c r="A428" t="str">
        <f t="shared" si="280"/>
        <v>92031</v>
      </c>
      <c r="B428" s="31">
        <f t="shared" ref="B428:H428" si="291">+B427+7</f>
        <v>47903</v>
      </c>
      <c r="C428" s="31">
        <f t="shared" si="291"/>
        <v>47904</v>
      </c>
      <c r="D428" s="31">
        <f t="shared" si="291"/>
        <v>47905</v>
      </c>
      <c r="E428" s="31">
        <f t="shared" si="291"/>
        <v>47906</v>
      </c>
      <c r="F428" s="31">
        <f t="shared" si="291"/>
        <v>47907</v>
      </c>
      <c r="G428" s="31">
        <f t="shared" si="291"/>
        <v>47908</v>
      </c>
      <c r="H428" s="31">
        <f t="shared" si="291"/>
        <v>47909</v>
      </c>
    </row>
    <row r="429" spans="1:8" x14ac:dyDescent="0.25">
      <c r="A429" t="str">
        <f t="shared" si="280"/>
        <v>102031</v>
      </c>
      <c r="B429" s="31">
        <f t="shared" ref="B429:H429" si="292">+B428+7</f>
        <v>47910</v>
      </c>
      <c r="C429" s="31">
        <f t="shared" si="292"/>
        <v>47911</v>
      </c>
      <c r="D429" s="31">
        <f t="shared" si="292"/>
        <v>47912</v>
      </c>
      <c r="E429" s="31">
        <f t="shared" si="292"/>
        <v>47913</v>
      </c>
      <c r="F429" s="31">
        <f t="shared" si="292"/>
        <v>47914</v>
      </c>
      <c r="G429" s="31">
        <f t="shared" si="292"/>
        <v>47915</v>
      </c>
      <c r="H429" s="31">
        <f t="shared" si="292"/>
        <v>47916</v>
      </c>
    </row>
    <row r="430" spans="1:8" x14ac:dyDescent="0.25">
      <c r="A430" t="str">
        <f t="shared" si="280"/>
        <v>112031</v>
      </c>
      <c r="B430" s="31">
        <f t="shared" ref="B430:H430" si="293">+B429+7</f>
        <v>47917</v>
      </c>
      <c r="C430" s="31">
        <f t="shared" si="293"/>
        <v>47918</v>
      </c>
      <c r="D430" s="31">
        <f t="shared" si="293"/>
        <v>47919</v>
      </c>
      <c r="E430" s="31">
        <f t="shared" si="293"/>
        <v>47920</v>
      </c>
      <c r="F430" s="31">
        <f t="shared" si="293"/>
        <v>47921</v>
      </c>
      <c r="G430" s="31">
        <f t="shared" si="293"/>
        <v>47922</v>
      </c>
      <c r="H430" s="31">
        <f t="shared" si="293"/>
        <v>47923</v>
      </c>
    </row>
    <row r="431" spans="1:8" x14ac:dyDescent="0.25">
      <c r="A431" t="str">
        <f t="shared" si="280"/>
        <v>122031</v>
      </c>
      <c r="B431" s="31">
        <f t="shared" ref="B431:H431" si="294">+B430+7</f>
        <v>47924</v>
      </c>
      <c r="C431" s="31">
        <f t="shared" si="294"/>
        <v>47925</v>
      </c>
      <c r="D431" s="31">
        <f t="shared" si="294"/>
        <v>47926</v>
      </c>
      <c r="E431" s="31">
        <f t="shared" si="294"/>
        <v>47927</v>
      </c>
      <c r="F431" s="31">
        <f t="shared" si="294"/>
        <v>47928</v>
      </c>
      <c r="G431" s="31">
        <f t="shared" si="294"/>
        <v>47929</v>
      </c>
      <c r="H431" s="31">
        <f t="shared" si="294"/>
        <v>47930</v>
      </c>
    </row>
    <row r="432" spans="1:8" x14ac:dyDescent="0.25">
      <c r="A432" t="str">
        <f t="shared" si="280"/>
        <v>132031</v>
      </c>
      <c r="B432" s="31">
        <f t="shared" ref="B432:H432" si="295">+B431+7</f>
        <v>47931</v>
      </c>
      <c r="C432" s="31">
        <f t="shared" si="295"/>
        <v>47932</v>
      </c>
      <c r="D432" s="31">
        <f t="shared" si="295"/>
        <v>47933</v>
      </c>
      <c r="E432" s="31">
        <f t="shared" si="295"/>
        <v>47934</v>
      </c>
      <c r="F432" s="31">
        <f t="shared" si="295"/>
        <v>47935</v>
      </c>
      <c r="G432" s="31">
        <f t="shared" si="295"/>
        <v>47936</v>
      </c>
      <c r="H432" s="31">
        <f t="shared" si="295"/>
        <v>47937</v>
      </c>
    </row>
    <row r="433" spans="1:8" x14ac:dyDescent="0.25">
      <c r="A433" t="str">
        <f t="shared" si="280"/>
        <v>142031</v>
      </c>
      <c r="B433" s="31">
        <f t="shared" ref="B433:H433" si="296">+B432+7</f>
        <v>47938</v>
      </c>
      <c r="C433" s="31">
        <f t="shared" si="296"/>
        <v>47939</v>
      </c>
      <c r="D433" s="31">
        <f t="shared" si="296"/>
        <v>47940</v>
      </c>
      <c r="E433" s="31">
        <f t="shared" si="296"/>
        <v>47941</v>
      </c>
      <c r="F433" s="31">
        <f t="shared" si="296"/>
        <v>47942</v>
      </c>
      <c r="G433" s="31">
        <f t="shared" si="296"/>
        <v>47943</v>
      </c>
      <c r="H433" s="31">
        <f t="shared" si="296"/>
        <v>47944</v>
      </c>
    </row>
    <row r="434" spans="1:8" x14ac:dyDescent="0.25">
      <c r="A434" t="str">
        <f t="shared" si="280"/>
        <v>152031</v>
      </c>
      <c r="B434" s="31">
        <f t="shared" ref="B434:H434" si="297">+B433+7</f>
        <v>47945</v>
      </c>
      <c r="C434" s="31">
        <f t="shared" si="297"/>
        <v>47946</v>
      </c>
      <c r="D434" s="31">
        <f t="shared" si="297"/>
        <v>47947</v>
      </c>
      <c r="E434" s="31">
        <f t="shared" si="297"/>
        <v>47948</v>
      </c>
      <c r="F434" s="31">
        <f t="shared" si="297"/>
        <v>47949</v>
      </c>
      <c r="G434" s="31">
        <f t="shared" si="297"/>
        <v>47950</v>
      </c>
      <c r="H434" s="31">
        <f t="shared" si="297"/>
        <v>47951</v>
      </c>
    </row>
    <row r="435" spans="1:8" x14ac:dyDescent="0.25">
      <c r="A435" t="str">
        <f t="shared" si="280"/>
        <v>162031</v>
      </c>
      <c r="B435" s="31">
        <f t="shared" ref="B435:H435" si="298">+B434+7</f>
        <v>47952</v>
      </c>
      <c r="C435" s="31">
        <f t="shared" si="298"/>
        <v>47953</v>
      </c>
      <c r="D435" s="31">
        <f t="shared" si="298"/>
        <v>47954</v>
      </c>
      <c r="E435" s="31">
        <f t="shared" si="298"/>
        <v>47955</v>
      </c>
      <c r="F435" s="31">
        <f t="shared" si="298"/>
        <v>47956</v>
      </c>
      <c r="G435" s="31">
        <f t="shared" si="298"/>
        <v>47957</v>
      </c>
      <c r="H435" s="31">
        <f t="shared" si="298"/>
        <v>47958</v>
      </c>
    </row>
    <row r="436" spans="1:8" x14ac:dyDescent="0.25">
      <c r="A436" t="str">
        <f t="shared" si="280"/>
        <v>172031</v>
      </c>
      <c r="B436" s="31">
        <f t="shared" ref="B436:H436" si="299">+B435+7</f>
        <v>47959</v>
      </c>
      <c r="C436" s="31">
        <f t="shared" si="299"/>
        <v>47960</v>
      </c>
      <c r="D436" s="31">
        <f t="shared" si="299"/>
        <v>47961</v>
      </c>
      <c r="E436" s="31">
        <f t="shared" si="299"/>
        <v>47962</v>
      </c>
      <c r="F436" s="31">
        <f t="shared" si="299"/>
        <v>47963</v>
      </c>
      <c r="G436" s="31">
        <f t="shared" si="299"/>
        <v>47964</v>
      </c>
      <c r="H436" s="31">
        <f t="shared" si="299"/>
        <v>47965</v>
      </c>
    </row>
    <row r="437" spans="1:8" x14ac:dyDescent="0.25">
      <c r="A437" t="str">
        <f t="shared" si="280"/>
        <v>182031</v>
      </c>
      <c r="B437" s="31">
        <f t="shared" ref="B437:H437" si="300">+B436+7</f>
        <v>47966</v>
      </c>
      <c r="C437" s="31">
        <f t="shared" si="300"/>
        <v>47967</v>
      </c>
      <c r="D437" s="31">
        <f t="shared" si="300"/>
        <v>47968</v>
      </c>
      <c r="E437" s="31">
        <f t="shared" si="300"/>
        <v>47969</v>
      </c>
      <c r="F437" s="31">
        <f t="shared" si="300"/>
        <v>47970</v>
      </c>
      <c r="G437" s="31">
        <f t="shared" si="300"/>
        <v>47971</v>
      </c>
      <c r="H437" s="31">
        <f t="shared" si="300"/>
        <v>47972</v>
      </c>
    </row>
    <row r="438" spans="1:8" x14ac:dyDescent="0.25">
      <c r="A438" t="str">
        <f t="shared" si="280"/>
        <v>192031</v>
      </c>
      <c r="B438" s="31">
        <f t="shared" ref="B438:H438" si="301">+B437+7</f>
        <v>47973</v>
      </c>
      <c r="C438" s="31">
        <f t="shared" si="301"/>
        <v>47974</v>
      </c>
      <c r="D438" s="31">
        <f t="shared" si="301"/>
        <v>47975</v>
      </c>
      <c r="E438" s="31">
        <f t="shared" si="301"/>
        <v>47976</v>
      </c>
      <c r="F438" s="31">
        <f t="shared" si="301"/>
        <v>47977</v>
      </c>
      <c r="G438" s="31">
        <f t="shared" si="301"/>
        <v>47978</v>
      </c>
      <c r="H438" s="31">
        <f t="shared" si="301"/>
        <v>47979</v>
      </c>
    </row>
    <row r="439" spans="1:8" x14ac:dyDescent="0.25">
      <c r="A439" t="str">
        <f t="shared" si="280"/>
        <v>202031</v>
      </c>
      <c r="B439" s="31">
        <f t="shared" ref="B439:H439" si="302">+B438+7</f>
        <v>47980</v>
      </c>
      <c r="C439" s="31">
        <f t="shared" si="302"/>
        <v>47981</v>
      </c>
      <c r="D439" s="31">
        <f t="shared" si="302"/>
        <v>47982</v>
      </c>
      <c r="E439" s="31">
        <f t="shared" si="302"/>
        <v>47983</v>
      </c>
      <c r="F439" s="31">
        <f t="shared" si="302"/>
        <v>47984</v>
      </c>
      <c r="G439" s="31">
        <f t="shared" si="302"/>
        <v>47985</v>
      </c>
      <c r="H439" s="31">
        <f t="shared" si="302"/>
        <v>47986</v>
      </c>
    </row>
    <row r="440" spans="1:8" x14ac:dyDescent="0.25">
      <c r="A440" t="str">
        <f t="shared" si="280"/>
        <v>212031</v>
      </c>
      <c r="B440" s="31">
        <f t="shared" ref="B440:H440" si="303">+B439+7</f>
        <v>47987</v>
      </c>
      <c r="C440" s="31">
        <f t="shared" si="303"/>
        <v>47988</v>
      </c>
      <c r="D440" s="31">
        <f t="shared" si="303"/>
        <v>47989</v>
      </c>
      <c r="E440" s="31">
        <f t="shared" si="303"/>
        <v>47990</v>
      </c>
      <c r="F440" s="31">
        <f t="shared" si="303"/>
        <v>47991</v>
      </c>
      <c r="G440" s="31">
        <f t="shared" si="303"/>
        <v>47992</v>
      </c>
      <c r="H440" s="31">
        <f t="shared" si="303"/>
        <v>47993</v>
      </c>
    </row>
    <row r="441" spans="1:8" x14ac:dyDescent="0.25">
      <c r="A441" t="str">
        <f t="shared" si="280"/>
        <v>222031</v>
      </c>
      <c r="B441" s="31">
        <f t="shared" ref="B441:H441" si="304">+B440+7</f>
        <v>47994</v>
      </c>
      <c r="C441" s="31">
        <f t="shared" si="304"/>
        <v>47995</v>
      </c>
      <c r="D441" s="31">
        <f t="shared" si="304"/>
        <v>47996</v>
      </c>
      <c r="E441" s="31">
        <f t="shared" si="304"/>
        <v>47997</v>
      </c>
      <c r="F441" s="31">
        <f t="shared" si="304"/>
        <v>47998</v>
      </c>
      <c r="G441" s="31">
        <f t="shared" si="304"/>
        <v>47999</v>
      </c>
      <c r="H441" s="31">
        <f t="shared" si="304"/>
        <v>48000</v>
      </c>
    </row>
    <row r="442" spans="1:8" x14ac:dyDescent="0.25">
      <c r="A442" t="str">
        <f t="shared" si="280"/>
        <v>232031</v>
      </c>
      <c r="B442" s="31">
        <f t="shared" ref="B442:H442" si="305">+B441+7</f>
        <v>48001</v>
      </c>
      <c r="C442" s="31">
        <f t="shared" si="305"/>
        <v>48002</v>
      </c>
      <c r="D442" s="31">
        <f t="shared" si="305"/>
        <v>48003</v>
      </c>
      <c r="E442" s="31">
        <f t="shared" si="305"/>
        <v>48004</v>
      </c>
      <c r="F442" s="31">
        <f t="shared" si="305"/>
        <v>48005</v>
      </c>
      <c r="G442" s="31">
        <f t="shared" si="305"/>
        <v>48006</v>
      </c>
      <c r="H442" s="31">
        <f t="shared" si="305"/>
        <v>48007</v>
      </c>
    </row>
    <row r="443" spans="1:8" x14ac:dyDescent="0.25">
      <c r="A443" t="str">
        <f t="shared" si="280"/>
        <v>242031</v>
      </c>
      <c r="B443" s="31">
        <f t="shared" ref="B443:H443" si="306">+B442+7</f>
        <v>48008</v>
      </c>
      <c r="C443" s="31">
        <f t="shared" si="306"/>
        <v>48009</v>
      </c>
      <c r="D443" s="31">
        <f t="shared" si="306"/>
        <v>48010</v>
      </c>
      <c r="E443" s="31">
        <f t="shared" si="306"/>
        <v>48011</v>
      </c>
      <c r="F443" s="31">
        <f t="shared" si="306"/>
        <v>48012</v>
      </c>
      <c r="G443" s="31">
        <f t="shared" si="306"/>
        <v>48013</v>
      </c>
      <c r="H443" s="31">
        <f t="shared" si="306"/>
        <v>48014</v>
      </c>
    </row>
    <row r="444" spans="1:8" x14ac:dyDescent="0.25">
      <c r="A444" t="str">
        <f t="shared" si="280"/>
        <v>252031</v>
      </c>
      <c r="B444" s="31">
        <f t="shared" ref="B444:H444" si="307">+B443+7</f>
        <v>48015</v>
      </c>
      <c r="C444" s="31">
        <f t="shared" si="307"/>
        <v>48016</v>
      </c>
      <c r="D444" s="31">
        <f t="shared" si="307"/>
        <v>48017</v>
      </c>
      <c r="E444" s="31">
        <f t="shared" si="307"/>
        <v>48018</v>
      </c>
      <c r="F444" s="31">
        <f t="shared" si="307"/>
        <v>48019</v>
      </c>
      <c r="G444" s="31">
        <f t="shared" si="307"/>
        <v>48020</v>
      </c>
      <c r="H444" s="31">
        <f t="shared" si="307"/>
        <v>48021</v>
      </c>
    </row>
    <row r="445" spans="1:8" x14ac:dyDescent="0.25">
      <c r="A445" t="str">
        <f t="shared" si="280"/>
        <v>262031</v>
      </c>
      <c r="B445" s="31">
        <f t="shared" ref="B445:H445" si="308">+B444+7</f>
        <v>48022</v>
      </c>
      <c r="C445" s="31">
        <f t="shared" si="308"/>
        <v>48023</v>
      </c>
      <c r="D445" s="31">
        <f t="shared" si="308"/>
        <v>48024</v>
      </c>
      <c r="E445" s="31">
        <f t="shared" si="308"/>
        <v>48025</v>
      </c>
      <c r="F445" s="31">
        <f t="shared" si="308"/>
        <v>48026</v>
      </c>
      <c r="G445" s="31">
        <f t="shared" si="308"/>
        <v>48027</v>
      </c>
      <c r="H445" s="31">
        <f t="shared" si="308"/>
        <v>48028</v>
      </c>
    </row>
    <row r="446" spans="1:8" x14ac:dyDescent="0.25">
      <c r="A446" t="str">
        <f t="shared" si="280"/>
        <v>272031</v>
      </c>
      <c r="B446" s="31">
        <f t="shared" ref="B446:H446" si="309">+B445+7</f>
        <v>48029</v>
      </c>
      <c r="C446" s="31">
        <f t="shared" si="309"/>
        <v>48030</v>
      </c>
      <c r="D446" s="31">
        <f t="shared" si="309"/>
        <v>48031</v>
      </c>
      <c r="E446" s="31">
        <f t="shared" si="309"/>
        <v>48032</v>
      </c>
      <c r="F446" s="31">
        <f t="shared" si="309"/>
        <v>48033</v>
      </c>
      <c r="G446" s="31">
        <f t="shared" si="309"/>
        <v>48034</v>
      </c>
      <c r="H446" s="31">
        <f t="shared" si="309"/>
        <v>48035</v>
      </c>
    </row>
    <row r="447" spans="1:8" x14ac:dyDescent="0.25">
      <c r="A447" t="str">
        <f t="shared" si="280"/>
        <v>282031</v>
      </c>
      <c r="B447" s="31">
        <f t="shared" ref="B447:H447" si="310">+B446+7</f>
        <v>48036</v>
      </c>
      <c r="C447" s="31">
        <f t="shared" si="310"/>
        <v>48037</v>
      </c>
      <c r="D447" s="31">
        <f t="shared" si="310"/>
        <v>48038</v>
      </c>
      <c r="E447" s="31">
        <f t="shared" si="310"/>
        <v>48039</v>
      </c>
      <c r="F447" s="31">
        <f t="shared" si="310"/>
        <v>48040</v>
      </c>
      <c r="G447" s="31">
        <f t="shared" si="310"/>
        <v>48041</v>
      </c>
      <c r="H447" s="31">
        <f t="shared" si="310"/>
        <v>48042</v>
      </c>
    </row>
    <row r="448" spans="1:8" x14ac:dyDescent="0.25">
      <c r="A448" t="str">
        <f t="shared" si="280"/>
        <v>292031</v>
      </c>
      <c r="B448" s="31">
        <f t="shared" ref="B448:H448" si="311">+B447+7</f>
        <v>48043</v>
      </c>
      <c r="C448" s="31">
        <f t="shared" si="311"/>
        <v>48044</v>
      </c>
      <c r="D448" s="31">
        <f t="shared" si="311"/>
        <v>48045</v>
      </c>
      <c r="E448" s="31">
        <f t="shared" si="311"/>
        <v>48046</v>
      </c>
      <c r="F448" s="31">
        <f t="shared" si="311"/>
        <v>48047</v>
      </c>
      <c r="G448" s="31">
        <f t="shared" si="311"/>
        <v>48048</v>
      </c>
      <c r="H448" s="31">
        <f t="shared" si="311"/>
        <v>48049</v>
      </c>
    </row>
    <row r="449" spans="1:8" x14ac:dyDescent="0.25">
      <c r="A449" t="str">
        <f t="shared" si="280"/>
        <v>302031</v>
      </c>
      <c r="B449" s="31">
        <f t="shared" ref="B449:H449" si="312">+B448+7</f>
        <v>48050</v>
      </c>
      <c r="C449" s="31">
        <f t="shared" si="312"/>
        <v>48051</v>
      </c>
      <c r="D449" s="31">
        <f t="shared" si="312"/>
        <v>48052</v>
      </c>
      <c r="E449" s="31">
        <f t="shared" si="312"/>
        <v>48053</v>
      </c>
      <c r="F449" s="31">
        <f t="shared" si="312"/>
        <v>48054</v>
      </c>
      <c r="G449" s="31">
        <f t="shared" si="312"/>
        <v>48055</v>
      </c>
      <c r="H449" s="31">
        <f t="shared" si="312"/>
        <v>48056</v>
      </c>
    </row>
    <row r="450" spans="1:8" x14ac:dyDescent="0.25">
      <c r="A450" t="str">
        <f t="shared" si="280"/>
        <v>312031</v>
      </c>
      <c r="B450" s="31">
        <f t="shared" ref="B450:H450" si="313">+B449+7</f>
        <v>48057</v>
      </c>
      <c r="C450" s="31">
        <f t="shared" si="313"/>
        <v>48058</v>
      </c>
      <c r="D450" s="31">
        <f t="shared" si="313"/>
        <v>48059</v>
      </c>
      <c r="E450" s="31">
        <f t="shared" si="313"/>
        <v>48060</v>
      </c>
      <c r="F450" s="31">
        <f t="shared" si="313"/>
        <v>48061</v>
      </c>
      <c r="G450" s="31">
        <f t="shared" si="313"/>
        <v>48062</v>
      </c>
      <c r="H450" s="31">
        <f t="shared" si="313"/>
        <v>48063</v>
      </c>
    </row>
    <row r="451" spans="1:8" x14ac:dyDescent="0.25">
      <c r="A451" t="str">
        <f t="shared" si="280"/>
        <v>322031</v>
      </c>
      <c r="B451" s="31">
        <f t="shared" ref="B451:H451" si="314">+B450+7</f>
        <v>48064</v>
      </c>
      <c r="C451" s="31">
        <f t="shared" si="314"/>
        <v>48065</v>
      </c>
      <c r="D451" s="31">
        <f t="shared" si="314"/>
        <v>48066</v>
      </c>
      <c r="E451" s="31">
        <f t="shared" si="314"/>
        <v>48067</v>
      </c>
      <c r="F451" s="31">
        <f t="shared" si="314"/>
        <v>48068</v>
      </c>
      <c r="G451" s="31">
        <f t="shared" si="314"/>
        <v>48069</v>
      </c>
      <c r="H451" s="31">
        <f t="shared" si="314"/>
        <v>48070</v>
      </c>
    </row>
    <row r="452" spans="1:8" x14ac:dyDescent="0.25">
      <c r="A452" t="str">
        <f t="shared" si="280"/>
        <v>332031</v>
      </c>
      <c r="B452" s="31">
        <f t="shared" ref="B452:H452" si="315">+B451+7</f>
        <v>48071</v>
      </c>
      <c r="C452" s="31">
        <f t="shared" si="315"/>
        <v>48072</v>
      </c>
      <c r="D452" s="31">
        <f t="shared" si="315"/>
        <v>48073</v>
      </c>
      <c r="E452" s="31">
        <f t="shared" si="315"/>
        <v>48074</v>
      </c>
      <c r="F452" s="31">
        <f t="shared" si="315"/>
        <v>48075</v>
      </c>
      <c r="G452" s="31">
        <f t="shared" si="315"/>
        <v>48076</v>
      </c>
      <c r="H452" s="31">
        <f t="shared" si="315"/>
        <v>48077</v>
      </c>
    </row>
    <row r="453" spans="1:8" x14ac:dyDescent="0.25">
      <c r="A453" t="str">
        <f t="shared" si="280"/>
        <v>342031</v>
      </c>
      <c r="B453" s="31">
        <f t="shared" ref="B453:H453" si="316">+B452+7</f>
        <v>48078</v>
      </c>
      <c r="C453" s="31">
        <f t="shared" si="316"/>
        <v>48079</v>
      </c>
      <c r="D453" s="31">
        <f t="shared" si="316"/>
        <v>48080</v>
      </c>
      <c r="E453" s="31">
        <f t="shared" si="316"/>
        <v>48081</v>
      </c>
      <c r="F453" s="31">
        <f t="shared" si="316"/>
        <v>48082</v>
      </c>
      <c r="G453" s="31">
        <f t="shared" si="316"/>
        <v>48083</v>
      </c>
      <c r="H453" s="31">
        <f t="shared" si="316"/>
        <v>48084</v>
      </c>
    </row>
    <row r="454" spans="1:8" x14ac:dyDescent="0.25">
      <c r="A454" t="str">
        <f t="shared" si="280"/>
        <v>352031</v>
      </c>
      <c r="B454" s="31">
        <f t="shared" ref="B454:H454" si="317">+B453+7</f>
        <v>48085</v>
      </c>
      <c r="C454" s="31">
        <f t="shared" si="317"/>
        <v>48086</v>
      </c>
      <c r="D454" s="31">
        <f t="shared" si="317"/>
        <v>48087</v>
      </c>
      <c r="E454" s="31">
        <f t="shared" si="317"/>
        <v>48088</v>
      </c>
      <c r="F454" s="31">
        <f t="shared" si="317"/>
        <v>48089</v>
      </c>
      <c r="G454" s="31">
        <f t="shared" si="317"/>
        <v>48090</v>
      </c>
      <c r="H454" s="31">
        <f t="shared" si="317"/>
        <v>48091</v>
      </c>
    </row>
    <row r="455" spans="1:8" x14ac:dyDescent="0.25">
      <c r="A455" t="str">
        <f t="shared" si="280"/>
        <v>362031</v>
      </c>
      <c r="B455" s="31">
        <f t="shared" ref="B455:H455" si="318">+B454+7</f>
        <v>48092</v>
      </c>
      <c r="C455" s="31">
        <f t="shared" si="318"/>
        <v>48093</v>
      </c>
      <c r="D455" s="31">
        <f t="shared" si="318"/>
        <v>48094</v>
      </c>
      <c r="E455" s="31">
        <f t="shared" si="318"/>
        <v>48095</v>
      </c>
      <c r="F455" s="31">
        <f t="shared" si="318"/>
        <v>48096</v>
      </c>
      <c r="G455" s="31">
        <f t="shared" si="318"/>
        <v>48097</v>
      </c>
      <c r="H455" s="31">
        <f t="shared" si="318"/>
        <v>48098</v>
      </c>
    </row>
    <row r="456" spans="1:8" x14ac:dyDescent="0.25">
      <c r="A456" t="str">
        <f t="shared" si="280"/>
        <v>372031</v>
      </c>
      <c r="B456" s="31">
        <f t="shared" ref="B456:H456" si="319">+B455+7</f>
        <v>48099</v>
      </c>
      <c r="C456" s="31">
        <f t="shared" si="319"/>
        <v>48100</v>
      </c>
      <c r="D456" s="31">
        <f t="shared" si="319"/>
        <v>48101</v>
      </c>
      <c r="E456" s="31">
        <f t="shared" si="319"/>
        <v>48102</v>
      </c>
      <c r="F456" s="31">
        <f t="shared" si="319"/>
        <v>48103</v>
      </c>
      <c r="G456" s="31">
        <f t="shared" si="319"/>
        <v>48104</v>
      </c>
      <c r="H456" s="31">
        <f t="shared" si="319"/>
        <v>48105</v>
      </c>
    </row>
    <row r="457" spans="1:8" x14ac:dyDescent="0.25">
      <c r="A457" t="str">
        <f t="shared" si="280"/>
        <v>382031</v>
      </c>
      <c r="B457" s="31">
        <f t="shared" ref="B457:H457" si="320">+B456+7</f>
        <v>48106</v>
      </c>
      <c r="C457" s="31">
        <f t="shared" si="320"/>
        <v>48107</v>
      </c>
      <c r="D457" s="31">
        <f t="shared" si="320"/>
        <v>48108</v>
      </c>
      <c r="E457" s="31">
        <f t="shared" si="320"/>
        <v>48109</v>
      </c>
      <c r="F457" s="31">
        <f t="shared" si="320"/>
        <v>48110</v>
      </c>
      <c r="G457" s="31">
        <f t="shared" si="320"/>
        <v>48111</v>
      </c>
      <c r="H457" s="31">
        <f t="shared" si="320"/>
        <v>48112</v>
      </c>
    </row>
    <row r="458" spans="1:8" x14ac:dyDescent="0.25">
      <c r="A458" t="str">
        <f t="shared" si="280"/>
        <v>392031</v>
      </c>
      <c r="B458" s="31">
        <f t="shared" ref="B458:H458" si="321">+B457+7</f>
        <v>48113</v>
      </c>
      <c r="C458" s="31">
        <f t="shared" si="321"/>
        <v>48114</v>
      </c>
      <c r="D458" s="31">
        <f t="shared" si="321"/>
        <v>48115</v>
      </c>
      <c r="E458" s="31">
        <f t="shared" si="321"/>
        <v>48116</v>
      </c>
      <c r="F458" s="31">
        <f t="shared" si="321"/>
        <v>48117</v>
      </c>
      <c r="G458" s="31">
        <f t="shared" si="321"/>
        <v>48118</v>
      </c>
      <c r="H458" s="31">
        <f t="shared" si="321"/>
        <v>48119</v>
      </c>
    </row>
    <row r="459" spans="1:8" x14ac:dyDescent="0.25">
      <c r="A459" t="str">
        <f t="shared" si="280"/>
        <v>402031</v>
      </c>
      <c r="B459" s="31">
        <f t="shared" ref="B459:H459" si="322">+B458+7</f>
        <v>48120</v>
      </c>
      <c r="C459" s="31">
        <f t="shared" si="322"/>
        <v>48121</v>
      </c>
      <c r="D459" s="31">
        <f t="shared" si="322"/>
        <v>48122</v>
      </c>
      <c r="E459" s="31">
        <f t="shared" si="322"/>
        <v>48123</v>
      </c>
      <c r="F459" s="31">
        <f t="shared" si="322"/>
        <v>48124</v>
      </c>
      <c r="G459" s="31">
        <f t="shared" si="322"/>
        <v>48125</v>
      </c>
      <c r="H459" s="31">
        <f t="shared" si="322"/>
        <v>48126</v>
      </c>
    </row>
    <row r="460" spans="1:8" x14ac:dyDescent="0.25">
      <c r="A460" t="str">
        <f t="shared" si="280"/>
        <v>412031</v>
      </c>
      <c r="B460" s="31">
        <f t="shared" ref="B460:H460" si="323">+B459+7</f>
        <v>48127</v>
      </c>
      <c r="C460" s="31">
        <f t="shared" si="323"/>
        <v>48128</v>
      </c>
      <c r="D460" s="31">
        <f t="shared" si="323"/>
        <v>48129</v>
      </c>
      <c r="E460" s="31">
        <f t="shared" si="323"/>
        <v>48130</v>
      </c>
      <c r="F460" s="31">
        <f t="shared" si="323"/>
        <v>48131</v>
      </c>
      <c r="G460" s="31">
        <f t="shared" si="323"/>
        <v>48132</v>
      </c>
      <c r="H460" s="31">
        <f t="shared" si="323"/>
        <v>48133</v>
      </c>
    </row>
    <row r="461" spans="1:8" x14ac:dyDescent="0.25">
      <c r="A461" t="str">
        <f t="shared" si="280"/>
        <v>422031</v>
      </c>
      <c r="B461" s="31">
        <f t="shared" ref="B461:H461" si="324">+B460+7</f>
        <v>48134</v>
      </c>
      <c r="C461" s="31">
        <f t="shared" si="324"/>
        <v>48135</v>
      </c>
      <c r="D461" s="31">
        <f t="shared" si="324"/>
        <v>48136</v>
      </c>
      <c r="E461" s="31">
        <f t="shared" si="324"/>
        <v>48137</v>
      </c>
      <c r="F461" s="31">
        <f t="shared" si="324"/>
        <v>48138</v>
      </c>
      <c r="G461" s="31">
        <f t="shared" si="324"/>
        <v>48139</v>
      </c>
      <c r="H461" s="31">
        <f t="shared" si="324"/>
        <v>48140</v>
      </c>
    </row>
    <row r="462" spans="1:8" x14ac:dyDescent="0.25">
      <c r="A462" t="str">
        <f t="shared" si="280"/>
        <v>432031</v>
      </c>
      <c r="B462" s="31">
        <f t="shared" ref="B462:H462" si="325">+B461+7</f>
        <v>48141</v>
      </c>
      <c r="C462" s="31">
        <f t="shared" si="325"/>
        <v>48142</v>
      </c>
      <c r="D462" s="31">
        <f t="shared" si="325"/>
        <v>48143</v>
      </c>
      <c r="E462" s="31">
        <f t="shared" si="325"/>
        <v>48144</v>
      </c>
      <c r="F462" s="31">
        <f t="shared" si="325"/>
        <v>48145</v>
      </c>
      <c r="G462" s="31">
        <f t="shared" si="325"/>
        <v>48146</v>
      </c>
      <c r="H462" s="31">
        <f t="shared" si="325"/>
        <v>48147</v>
      </c>
    </row>
    <row r="463" spans="1:8" x14ac:dyDescent="0.25">
      <c r="A463" t="str">
        <f t="shared" si="280"/>
        <v>442031</v>
      </c>
      <c r="B463" s="31">
        <f t="shared" ref="B463:H463" si="326">+B462+7</f>
        <v>48148</v>
      </c>
      <c r="C463" s="31">
        <f t="shared" si="326"/>
        <v>48149</v>
      </c>
      <c r="D463" s="31">
        <f t="shared" si="326"/>
        <v>48150</v>
      </c>
      <c r="E463" s="31">
        <f t="shared" si="326"/>
        <v>48151</v>
      </c>
      <c r="F463" s="31">
        <f t="shared" si="326"/>
        <v>48152</v>
      </c>
      <c r="G463" s="31">
        <f t="shared" si="326"/>
        <v>48153</v>
      </c>
      <c r="H463" s="31">
        <f t="shared" si="326"/>
        <v>48154</v>
      </c>
    </row>
    <row r="464" spans="1:8" x14ac:dyDescent="0.25">
      <c r="A464" t="str">
        <f t="shared" si="280"/>
        <v>452031</v>
      </c>
      <c r="B464" s="31">
        <f t="shared" ref="B464:H464" si="327">+B463+7</f>
        <v>48155</v>
      </c>
      <c r="C464" s="31">
        <f t="shared" si="327"/>
        <v>48156</v>
      </c>
      <c r="D464" s="31">
        <f t="shared" si="327"/>
        <v>48157</v>
      </c>
      <c r="E464" s="31">
        <f t="shared" si="327"/>
        <v>48158</v>
      </c>
      <c r="F464" s="31">
        <f t="shared" si="327"/>
        <v>48159</v>
      </c>
      <c r="G464" s="31">
        <f t="shared" si="327"/>
        <v>48160</v>
      </c>
      <c r="H464" s="31">
        <f t="shared" si="327"/>
        <v>48161</v>
      </c>
    </row>
    <row r="465" spans="1:8" x14ac:dyDescent="0.25">
      <c r="A465" t="str">
        <f t="shared" si="280"/>
        <v>462031</v>
      </c>
      <c r="B465" s="31">
        <f t="shared" ref="B465:H465" si="328">+B464+7</f>
        <v>48162</v>
      </c>
      <c r="C465" s="31">
        <f t="shared" si="328"/>
        <v>48163</v>
      </c>
      <c r="D465" s="31">
        <f t="shared" si="328"/>
        <v>48164</v>
      </c>
      <c r="E465" s="31">
        <f t="shared" si="328"/>
        <v>48165</v>
      </c>
      <c r="F465" s="31">
        <f t="shared" si="328"/>
        <v>48166</v>
      </c>
      <c r="G465" s="31">
        <f t="shared" si="328"/>
        <v>48167</v>
      </c>
      <c r="H465" s="31">
        <f t="shared" si="328"/>
        <v>48168</v>
      </c>
    </row>
    <row r="466" spans="1:8" x14ac:dyDescent="0.25">
      <c r="A466" t="str">
        <f t="shared" si="280"/>
        <v>472031</v>
      </c>
      <c r="B466" s="31">
        <f t="shared" ref="B466:H466" si="329">+B465+7</f>
        <v>48169</v>
      </c>
      <c r="C466" s="31">
        <f t="shared" si="329"/>
        <v>48170</v>
      </c>
      <c r="D466" s="31">
        <f t="shared" si="329"/>
        <v>48171</v>
      </c>
      <c r="E466" s="31">
        <f t="shared" si="329"/>
        <v>48172</v>
      </c>
      <c r="F466" s="31">
        <f t="shared" si="329"/>
        <v>48173</v>
      </c>
      <c r="G466" s="31">
        <f t="shared" si="329"/>
        <v>48174</v>
      </c>
      <c r="H466" s="31">
        <f t="shared" si="329"/>
        <v>48175</v>
      </c>
    </row>
    <row r="467" spans="1:8" x14ac:dyDescent="0.25">
      <c r="A467" t="str">
        <f t="shared" si="280"/>
        <v>482031</v>
      </c>
      <c r="B467" s="31">
        <f t="shared" ref="B467:H467" si="330">+B466+7</f>
        <v>48176</v>
      </c>
      <c r="C467" s="31">
        <f t="shared" si="330"/>
        <v>48177</v>
      </c>
      <c r="D467" s="31">
        <f t="shared" si="330"/>
        <v>48178</v>
      </c>
      <c r="E467" s="31">
        <f t="shared" si="330"/>
        <v>48179</v>
      </c>
      <c r="F467" s="31">
        <f t="shared" si="330"/>
        <v>48180</v>
      </c>
      <c r="G467" s="31">
        <f t="shared" si="330"/>
        <v>48181</v>
      </c>
      <c r="H467" s="31">
        <f t="shared" si="330"/>
        <v>48182</v>
      </c>
    </row>
    <row r="468" spans="1:8" x14ac:dyDescent="0.25">
      <c r="A468" t="str">
        <f t="shared" si="280"/>
        <v>492031</v>
      </c>
      <c r="B468" s="31">
        <f t="shared" ref="B468:H468" si="331">+B467+7</f>
        <v>48183</v>
      </c>
      <c r="C468" s="31">
        <f t="shared" si="331"/>
        <v>48184</v>
      </c>
      <c r="D468" s="31">
        <f t="shared" si="331"/>
        <v>48185</v>
      </c>
      <c r="E468" s="31">
        <f t="shared" si="331"/>
        <v>48186</v>
      </c>
      <c r="F468" s="31">
        <f t="shared" si="331"/>
        <v>48187</v>
      </c>
      <c r="G468" s="31">
        <f t="shared" si="331"/>
        <v>48188</v>
      </c>
      <c r="H468" s="31">
        <f t="shared" si="331"/>
        <v>48189</v>
      </c>
    </row>
    <row r="469" spans="1:8" x14ac:dyDescent="0.25">
      <c r="A469" t="str">
        <f t="shared" si="280"/>
        <v>502031</v>
      </c>
      <c r="B469" s="31">
        <f t="shared" ref="B469:H469" si="332">+B468+7</f>
        <v>48190</v>
      </c>
      <c r="C469" s="31">
        <f t="shared" si="332"/>
        <v>48191</v>
      </c>
      <c r="D469" s="31">
        <f t="shared" si="332"/>
        <v>48192</v>
      </c>
      <c r="E469" s="31">
        <f t="shared" si="332"/>
        <v>48193</v>
      </c>
      <c r="F469" s="31">
        <f t="shared" si="332"/>
        <v>48194</v>
      </c>
      <c r="G469" s="31">
        <f t="shared" si="332"/>
        <v>48195</v>
      </c>
      <c r="H469" s="31">
        <f t="shared" si="332"/>
        <v>48196</v>
      </c>
    </row>
    <row r="470" spans="1:8" x14ac:dyDescent="0.25">
      <c r="A470" t="str">
        <f t="shared" si="280"/>
        <v>512031</v>
      </c>
      <c r="B470" s="31">
        <f t="shared" ref="B470:H470" si="333">+B469+7</f>
        <v>48197</v>
      </c>
      <c r="C470" s="31">
        <f t="shared" si="333"/>
        <v>48198</v>
      </c>
      <c r="D470" s="31">
        <f t="shared" si="333"/>
        <v>48199</v>
      </c>
      <c r="E470" s="31">
        <f t="shared" si="333"/>
        <v>48200</v>
      </c>
      <c r="F470" s="31">
        <f t="shared" si="333"/>
        <v>48201</v>
      </c>
      <c r="G470" s="31">
        <f t="shared" si="333"/>
        <v>48202</v>
      </c>
      <c r="H470" s="31">
        <f t="shared" si="333"/>
        <v>48203</v>
      </c>
    </row>
    <row r="471" spans="1:8" x14ac:dyDescent="0.25">
      <c r="A471" t="str">
        <f t="shared" si="280"/>
        <v>522031</v>
      </c>
      <c r="B471" s="31">
        <f t="shared" ref="B471:H471" si="334">+B470+7</f>
        <v>48204</v>
      </c>
      <c r="C471" s="31">
        <f t="shared" si="334"/>
        <v>48205</v>
      </c>
      <c r="D471" s="31">
        <f t="shared" si="334"/>
        <v>48206</v>
      </c>
      <c r="E471" s="31">
        <f t="shared" si="334"/>
        <v>48207</v>
      </c>
      <c r="F471" s="31">
        <f t="shared" si="334"/>
        <v>48208</v>
      </c>
      <c r="G471" s="31">
        <f t="shared" si="334"/>
        <v>48209</v>
      </c>
      <c r="H471" s="31">
        <f t="shared" si="334"/>
        <v>48210</v>
      </c>
    </row>
    <row r="472" spans="1:8" x14ac:dyDescent="0.25">
      <c r="A472" t="str">
        <f t="shared" si="280"/>
        <v>12032</v>
      </c>
      <c r="B472" s="31">
        <f t="shared" ref="B472:H472" si="335">+B471+7</f>
        <v>48211</v>
      </c>
      <c r="C472" s="31">
        <f t="shared" si="335"/>
        <v>48212</v>
      </c>
      <c r="D472" s="31">
        <f t="shared" si="335"/>
        <v>48213</v>
      </c>
      <c r="E472" s="31">
        <f t="shared" si="335"/>
        <v>48214</v>
      </c>
      <c r="F472" s="31">
        <f t="shared" si="335"/>
        <v>48215</v>
      </c>
      <c r="G472" s="31">
        <f t="shared" si="335"/>
        <v>48216</v>
      </c>
      <c r="H472" s="31">
        <f t="shared" si="335"/>
        <v>48217</v>
      </c>
    </row>
    <row r="473" spans="1:8" x14ac:dyDescent="0.25">
      <c r="A473" t="str">
        <f t="shared" si="280"/>
        <v>22032</v>
      </c>
      <c r="B473" s="31">
        <f t="shared" ref="B473:H473" si="336">+B472+7</f>
        <v>48218</v>
      </c>
      <c r="C473" s="31">
        <f t="shared" si="336"/>
        <v>48219</v>
      </c>
      <c r="D473" s="31">
        <f t="shared" si="336"/>
        <v>48220</v>
      </c>
      <c r="E473" s="31">
        <f t="shared" si="336"/>
        <v>48221</v>
      </c>
      <c r="F473" s="31">
        <f t="shared" si="336"/>
        <v>48222</v>
      </c>
      <c r="G473" s="31">
        <f t="shared" si="336"/>
        <v>48223</v>
      </c>
      <c r="H473" s="31">
        <f t="shared" si="336"/>
        <v>48224</v>
      </c>
    </row>
    <row r="474" spans="1:8" x14ac:dyDescent="0.25">
      <c r="A474" t="str">
        <f t="shared" si="280"/>
        <v>32032</v>
      </c>
      <c r="B474" s="31">
        <f t="shared" ref="B474:H474" si="337">+B473+7</f>
        <v>48225</v>
      </c>
      <c r="C474" s="31">
        <f t="shared" si="337"/>
        <v>48226</v>
      </c>
      <c r="D474" s="31">
        <f t="shared" si="337"/>
        <v>48227</v>
      </c>
      <c r="E474" s="31">
        <f t="shared" si="337"/>
        <v>48228</v>
      </c>
      <c r="F474" s="31">
        <f t="shared" si="337"/>
        <v>48229</v>
      </c>
      <c r="G474" s="31">
        <f t="shared" si="337"/>
        <v>48230</v>
      </c>
      <c r="H474" s="31">
        <f t="shared" si="337"/>
        <v>48231</v>
      </c>
    </row>
    <row r="475" spans="1:8" x14ac:dyDescent="0.25">
      <c r="A475" t="str">
        <f t="shared" si="280"/>
        <v>42032</v>
      </c>
      <c r="B475" s="31">
        <f t="shared" ref="B475:H475" si="338">+B474+7</f>
        <v>48232</v>
      </c>
      <c r="C475" s="31">
        <f t="shared" si="338"/>
        <v>48233</v>
      </c>
      <c r="D475" s="31">
        <f t="shared" si="338"/>
        <v>48234</v>
      </c>
      <c r="E475" s="31">
        <f t="shared" si="338"/>
        <v>48235</v>
      </c>
      <c r="F475" s="31">
        <f t="shared" si="338"/>
        <v>48236</v>
      </c>
      <c r="G475" s="31">
        <f t="shared" si="338"/>
        <v>48237</v>
      </c>
      <c r="H475" s="31">
        <f t="shared" si="338"/>
        <v>48238</v>
      </c>
    </row>
    <row r="476" spans="1:8" x14ac:dyDescent="0.25">
      <c r="A476" t="str">
        <f t="shared" si="280"/>
        <v>52032</v>
      </c>
      <c r="B476" s="31">
        <f t="shared" ref="B476:H476" si="339">+B475+7</f>
        <v>48239</v>
      </c>
      <c r="C476" s="31">
        <f t="shared" si="339"/>
        <v>48240</v>
      </c>
      <c r="D476" s="31">
        <f t="shared" si="339"/>
        <v>48241</v>
      </c>
      <c r="E476" s="31">
        <f t="shared" si="339"/>
        <v>48242</v>
      </c>
      <c r="F476" s="31">
        <f t="shared" si="339"/>
        <v>48243</v>
      </c>
      <c r="G476" s="31">
        <f t="shared" si="339"/>
        <v>48244</v>
      </c>
      <c r="H476" s="31">
        <f t="shared" si="339"/>
        <v>48245</v>
      </c>
    </row>
    <row r="477" spans="1:8" x14ac:dyDescent="0.25">
      <c r="A477" t="str">
        <f t="shared" si="280"/>
        <v>62032</v>
      </c>
      <c r="B477" s="31">
        <f t="shared" ref="B477:H477" si="340">+B476+7</f>
        <v>48246</v>
      </c>
      <c r="C477" s="31">
        <f t="shared" si="340"/>
        <v>48247</v>
      </c>
      <c r="D477" s="31">
        <f t="shared" si="340"/>
        <v>48248</v>
      </c>
      <c r="E477" s="31">
        <f t="shared" si="340"/>
        <v>48249</v>
      </c>
      <c r="F477" s="31">
        <f t="shared" si="340"/>
        <v>48250</v>
      </c>
      <c r="G477" s="31">
        <f t="shared" si="340"/>
        <v>48251</v>
      </c>
      <c r="H477" s="31">
        <f t="shared" si="340"/>
        <v>48252</v>
      </c>
    </row>
    <row r="478" spans="1:8" x14ac:dyDescent="0.25">
      <c r="A478" t="str">
        <f t="shared" si="280"/>
        <v>72032</v>
      </c>
      <c r="B478" s="31">
        <f t="shared" ref="B478:H478" si="341">+B477+7</f>
        <v>48253</v>
      </c>
      <c r="C478" s="31">
        <f t="shared" si="341"/>
        <v>48254</v>
      </c>
      <c r="D478" s="31">
        <f t="shared" si="341"/>
        <v>48255</v>
      </c>
      <c r="E478" s="31">
        <f t="shared" si="341"/>
        <v>48256</v>
      </c>
      <c r="F478" s="31">
        <f t="shared" si="341"/>
        <v>48257</v>
      </c>
      <c r="G478" s="31">
        <f t="shared" si="341"/>
        <v>48258</v>
      </c>
      <c r="H478" s="31">
        <f t="shared" si="341"/>
        <v>48259</v>
      </c>
    </row>
    <row r="479" spans="1:8" x14ac:dyDescent="0.25">
      <c r="A479" t="str">
        <f t="shared" si="280"/>
        <v>82032</v>
      </c>
      <c r="B479" s="31">
        <f t="shared" ref="B479:H479" si="342">+B478+7</f>
        <v>48260</v>
      </c>
      <c r="C479" s="31">
        <f t="shared" si="342"/>
        <v>48261</v>
      </c>
      <c r="D479" s="31">
        <f t="shared" si="342"/>
        <v>48262</v>
      </c>
      <c r="E479" s="31">
        <f t="shared" si="342"/>
        <v>48263</v>
      </c>
      <c r="F479" s="31">
        <f t="shared" si="342"/>
        <v>48264</v>
      </c>
      <c r="G479" s="31">
        <f t="shared" si="342"/>
        <v>48265</v>
      </c>
      <c r="H479" s="31">
        <f t="shared" si="342"/>
        <v>48266</v>
      </c>
    </row>
    <row r="480" spans="1:8" x14ac:dyDescent="0.25">
      <c r="A480" t="str">
        <f t="shared" si="280"/>
        <v>92032</v>
      </c>
      <c r="B480" s="31">
        <f t="shared" ref="B480:H480" si="343">+B479+7</f>
        <v>48267</v>
      </c>
      <c r="C480" s="31">
        <f t="shared" si="343"/>
        <v>48268</v>
      </c>
      <c r="D480" s="31">
        <f t="shared" si="343"/>
        <v>48269</v>
      </c>
      <c r="E480" s="31">
        <f t="shared" si="343"/>
        <v>48270</v>
      </c>
      <c r="F480" s="31">
        <f t="shared" si="343"/>
        <v>48271</v>
      </c>
      <c r="G480" s="31">
        <f t="shared" si="343"/>
        <v>48272</v>
      </c>
      <c r="H480" s="31">
        <f t="shared" si="343"/>
        <v>48273</v>
      </c>
    </row>
    <row r="481" spans="1:8" x14ac:dyDescent="0.25">
      <c r="A481" t="str">
        <f t="shared" si="280"/>
        <v>102032</v>
      </c>
      <c r="B481" s="31">
        <f t="shared" ref="B481:H481" si="344">+B480+7</f>
        <v>48274</v>
      </c>
      <c r="C481" s="31">
        <f t="shared" si="344"/>
        <v>48275</v>
      </c>
      <c r="D481" s="31">
        <f t="shared" si="344"/>
        <v>48276</v>
      </c>
      <c r="E481" s="31">
        <f t="shared" si="344"/>
        <v>48277</v>
      </c>
      <c r="F481" s="31">
        <f t="shared" si="344"/>
        <v>48278</v>
      </c>
      <c r="G481" s="31">
        <f t="shared" si="344"/>
        <v>48279</v>
      </c>
      <c r="H481" s="31">
        <f t="shared" si="344"/>
        <v>48280</v>
      </c>
    </row>
    <row r="482" spans="1:8" x14ac:dyDescent="0.25">
      <c r="A482" t="str">
        <f t="shared" ref="A482:A545" si="345">+WEEKNUM(MAX(B482:H482),2)&amp;YEAR(MAX(B482:H482))</f>
        <v>112032</v>
      </c>
      <c r="B482" s="31">
        <f t="shared" ref="B482:H482" si="346">+B481+7</f>
        <v>48281</v>
      </c>
      <c r="C482" s="31">
        <f t="shared" si="346"/>
        <v>48282</v>
      </c>
      <c r="D482" s="31">
        <f t="shared" si="346"/>
        <v>48283</v>
      </c>
      <c r="E482" s="31">
        <f t="shared" si="346"/>
        <v>48284</v>
      </c>
      <c r="F482" s="31">
        <f t="shared" si="346"/>
        <v>48285</v>
      </c>
      <c r="G482" s="31">
        <f t="shared" si="346"/>
        <v>48286</v>
      </c>
      <c r="H482" s="31">
        <f t="shared" si="346"/>
        <v>48287</v>
      </c>
    </row>
    <row r="483" spans="1:8" x14ac:dyDescent="0.25">
      <c r="A483" t="str">
        <f t="shared" si="345"/>
        <v>122032</v>
      </c>
      <c r="B483" s="31">
        <f t="shared" ref="B483:H483" si="347">+B482+7</f>
        <v>48288</v>
      </c>
      <c r="C483" s="31">
        <f t="shared" si="347"/>
        <v>48289</v>
      </c>
      <c r="D483" s="31">
        <f t="shared" si="347"/>
        <v>48290</v>
      </c>
      <c r="E483" s="31">
        <f t="shared" si="347"/>
        <v>48291</v>
      </c>
      <c r="F483" s="31">
        <f t="shared" si="347"/>
        <v>48292</v>
      </c>
      <c r="G483" s="31">
        <f t="shared" si="347"/>
        <v>48293</v>
      </c>
      <c r="H483" s="31">
        <f t="shared" si="347"/>
        <v>48294</v>
      </c>
    </row>
    <row r="484" spans="1:8" x14ac:dyDescent="0.25">
      <c r="A484" t="str">
        <f t="shared" si="345"/>
        <v>132032</v>
      </c>
      <c r="B484" s="31">
        <f t="shared" ref="B484:H484" si="348">+B483+7</f>
        <v>48295</v>
      </c>
      <c r="C484" s="31">
        <f t="shared" si="348"/>
        <v>48296</v>
      </c>
      <c r="D484" s="31">
        <f t="shared" si="348"/>
        <v>48297</v>
      </c>
      <c r="E484" s="31">
        <f t="shared" si="348"/>
        <v>48298</v>
      </c>
      <c r="F484" s="31">
        <f t="shared" si="348"/>
        <v>48299</v>
      </c>
      <c r="G484" s="31">
        <f t="shared" si="348"/>
        <v>48300</v>
      </c>
      <c r="H484" s="31">
        <f t="shared" si="348"/>
        <v>48301</v>
      </c>
    </row>
    <row r="485" spans="1:8" x14ac:dyDescent="0.25">
      <c r="A485" t="str">
        <f t="shared" si="345"/>
        <v>142032</v>
      </c>
      <c r="B485" s="31">
        <f t="shared" ref="B485:H485" si="349">+B484+7</f>
        <v>48302</v>
      </c>
      <c r="C485" s="31">
        <f t="shared" si="349"/>
        <v>48303</v>
      </c>
      <c r="D485" s="31">
        <f t="shared" si="349"/>
        <v>48304</v>
      </c>
      <c r="E485" s="31">
        <f t="shared" si="349"/>
        <v>48305</v>
      </c>
      <c r="F485" s="31">
        <f t="shared" si="349"/>
        <v>48306</v>
      </c>
      <c r="G485" s="31">
        <f t="shared" si="349"/>
        <v>48307</v>
      </c>
      <c r="H485" s="31">
        <f t="shared" si="349"/>
        <v>48308</v>
      </c>
    </row>
    <row r="486" spans="1:8" x14ac:dyDescent="0.25">
      <c r="A486" t="str">
        <f t="shared" si="345"/>
        <v>152032</v>
      </c>
      <c r="B486" s="31">
        <f t="shared" ref="B486:H486" si="350">+B485+7</f>
        <v>48309</v>
      </c>
      <c r="C486" s="31">
        <f t="shared" si="350"/>
        <v>48310</v>
      </c>
      <c r="D486" s="31">
        <f t="shared" si="350"/>
        <v>48311</v>
      </c>
      <c r="E486" s="31">
        <f t="shared" si="350"/>
        <v>48312</v>
      </c>
      <c r="F486" s="31">
        <f t="shared" si="350"/>
        <v>48313</v>
      </c>
      <c r="G486" s="31">
        <f t="shared" si="350"/>
        <v>48314</v>
      </c>
      <c r="H486" s="31">
        <f t="shared" si="350"/>
        <v>48315</v>
      </c>
    </row>
    <row r="487" spans="1:8" x14ac:dyDescent="0.25">
      <c r="A487" t="str">
        <f t="shared" si="345"/>
        <v>162032</v>
      </c>
      <c r="B487" s="31">
        <f t="shared" ref="B487:H487" si="351">+B486+7</f>
        <v>48316</v>
      </c>
      <c r="C487" s="31">
        <f t="shared" si="351"/>
        <v>48317</v>
      </c>
      <c r="D487" s="31">
        <f t="shared" si="351"/>
        <v>48318</v>
      </c>
      <c r="E487" s="31">
        <f t="shared" si="351"/>
        <v>48319</v>
      </c>
      <c r="F487" s="31">
        <f t="shared" si="351"/>
        <v>48320</v>
      </c>
      <c r="G487" s="31">
        <f t="shared" si="351"/>
        <v>48321</v>
      </c>
      <c r="H487" s="31">
        <f t="shared" si="351"/>
        <v>48322</v>
      </c>
    </row>
    <row r="488" spans="1:8" x14ac:dyDescent="0.25">
      <c r="A488" t="str">
        <f t="shared" si="345"/>
        <v>172032</v>
      </c>
      <c r="B488" s="31">
        <f t="shared" ref="B488:H488" si="352">+B487+7</f>
        <v>48323</v>
      </c>
      <c r="C488" s="31">
        <f t="shared" si="352"/>
        <v>48324</v>
      </c>
      <c r="D488" s="31">
        <f t="shared" si="352"/>
        <v>48325</v>
      </c>
      <c r="E488" s="31">
        <f t="shared" si="352"/>
        <v>48326</v>
      </c>
      <c r="F488" s="31">
        <f t="shared" si="352"/>
        <v>48327</v>
      </c>
      <c r="G488" s="31">
        <f t="shared" si="352"/>
        <v>48328</v>
      </c>
      <c r="H488" s="31">
        <f t="shared" si="352"/>
        <v>48329</v>
      </c>
    </row>
    <row r="489" spans="1:8" x14ac:dyDescent="0.25">
      <c r="A489" t="str">
        <f t="shared" si="345"/>
        <v>182032</v>
      </c>
      <c r="B489" s="31">
        <f t="shared" ref="B489:H489" si="353">+B488+7</f>
        <v>48330</v>
      </c>
      <c r="C489" s="31">
        <f t="shared" si="353"/>
        <v>48331</v>
      </c>
      <c r="D489" s="31">
        <f t="shared" si="353"/>
        <v>48332</v>
      </c>
      <c r="E489" s="31">
        <f t="shared" si="353"/>
        <v>48333</v>
      </c>
      <c r="F489" s="31">
        <f t="shared" si="353"/>
        <v>48334</v>
      </c>
      <c r="G489" s="31">
        <f t="shared" si="353"/>
        <v>48335</v>
      </c>
      <c r="H489" s="31">
        <f t="shared" si="353"/>
        <v>48336</v>
      </c>
    </row>
    <row r="490" spans="1:8" x14ac:dyDescent="0.25">
      <c r="A490" t="str">
        <f t="shared" si="345"/>
        <v>192032</v>
      </c>
      <c r="B490" s="31">
        <f t="shared" ref="B490:H490" si="354">+B489+7</f>
        <v>48337</v>
      </c>
      <c r="C490" s="31">
        <f t="shared" si="354"/>
        <v>48338</v>
      </c>
      <c r="D490" s="31">
        <f t="shared" si="354"/>
        <v>48339</v>
      </c>
      <c r="E490" s="31">
        <f t="shared" si="354"/>
        <v>48340</v>
      </c>
      <c r="F490" s="31">
        <f t="shared" si="354"/>
        <v>48341</v>
      </c>
      <c r="G490" s="31">
        <f t="shared" si="354"/>
        <v>48342</v>
      </c>
      <c r="H490" s="31">
        <f t="shared" si="354"/>
        <v>48343</v>
      </c>
    </row>
    <row r="491" spans="1:8" x14ac:dyDescent="0.25">
      <c r="A491" t="str">
        <f t="shared" si="345"/>
        <v>202032</v>
      </c>
      <c r="B491" s="31">
        <f t="shared" ref="B491:H491" si="355">+B490+7</f>
        <v>48344</v>
      </c>
      <c r="C491" s="31">
        <f t="shared" si="355"/>
        <v>48345</v>
      </c>
      <c r="D491" s="31">
        <f t="shared" si="355"/>
        <v>48346</v>
      </c>
      <c r="E491" s="31">
        <f t="shared" si="355"/>
        <v>48347</v>
      </c>
      <c r="F491" s="31">
        <f t="shared" si="355"/>
        <v>48348</v>
      </c>
      <c r="G491" s="31">
        <f t="shared" si="355"/>
        <v>48349</v>
      </c>
      <c r="H491" s="31">
        <f t="shared" si="355"/>
        <v>48350</v>
      </c>
    </row>
    <row r="492" spans="1:8" x14ac:dyDescent="0.25">
      <c r="A492" t="str">
        <f t="shared" si="345"/>
        <v>212032</v>
      </c>
      <c r="B492" s="31">
        <f t="shared" ref="B492:H492" si="356">+B491+7</f>
        <v>48351</v>
      </c>
      <c r="C492" s="31">
        <f t="shared" si="356"/>
        <v>48352</v>
      </c>
      <c r="D492" s="31">
        <f t="shared" si="356"/>
        <v>48353</v>
      </c>
      <c r="E492" s="31">
        <f t="shared" si="356"/>
        <v>48354</v>
      </c>
      <c r="F492" s="31">
        <f t="shared" si="356"/>
        <v>48355</v>
      </c>
      <c r="G492" s="31">
        <f t="shared" si="356"/>
        <v>48356</v>
      </c>
      <c r="H492" s="31">
        <f t="shared" si="356"/>
        <v>48357</v>
      </c>
    </row>
    <row r="493" spans="1:8" x14ac:dyDescent="0.25">
      <c r="A493" t="str">
        <f t="shared" si="345"/>
        <v>222032</v>
      </c>
      <c r="B493" s="31">
        <f t="shared" ref="B493:H493" si="357">+B492+7</f>
        <v>48358</v>
      </c>
      <c r="C493" s="31">
        <f t="shared" si="357"/>
        <v>48359</v>
      </c>
      <c r="D493" s="31">
        <f t="shared" si="357"/>
        <v>48360</v>
      </c>
      <c r="E493" s="31">
        <f t="shared" si="357"/>
        <v>48361</v>
      </c>
      <c r="F493" s="31">
        <f t="shared" si="357"/>
        <v>48362</v>
      </c>
      <c r="G493" s="31">
        <f t="shared" si="357"/>
        <v>48363</v>
      </c>
      <c r="H493" s="31">
        <f t="shared" si="357"/>
        <v>48364</v>
      </c>
    </row>
    <row r="494" spans="1:8" x14ac:dyDescent="0.25">
      <c r="A494" t="str">
        <f t="shared" si="345"/>
        <v>232032</v>
      </c>
      <c r="B494" s="31">
        <f t="shared" ref="B494:H494" si="358">+B493+7</f>
        <v>48365</v>
      </c>
      <c r="C494" s="31">
        <f t="shared" si="358"/>
        <v>48366</v>
      </c>
      <c r="D494" s="31">
        <f t="shared" si="358"/>
        <v>48367</v>
      </c>
      <c r="E494" s="31">
        <f t="shared" si="358"/>
        <v>48368</v>
      </c>
      <c r="F494" s="31">
        <f t="shared" si="358"/>
        <v>48369</v>
      </c>
      <c r="G494" s="31">
        <f t="shared" si="358"/>
        <v>48370</v>
      </c>
      <c r="H494" s="31">
        <f t="shared" si="358"/>
        <v>48371</v>
      </c>
    </row>
    <row r="495" spans="1:8" x14ac:dyDescent="0.25">
      <c r="A495" t="str">
        <f t="shared" si="345"/>
        <v>242032</v>
      </c>
      <c r="B495" s="31">
        <f t="shared" ref="B495:H495" si="359">+B494+7</f>
        <v>48372</v>
      </c>
      <c r="C495" s="31">
        <f t="shared" si="359"/>
        <v>48373</v>
      </c>
      <c r="D495" s="31">
        <f t="shared" si="359"/>
        <v>48374</v>
      </c>
      <c r="E495" s="31">
        <f t="shared" si="359"/>
        <v>48375</v>
      </c>
      <c r="F495" s="31">
        <f t="shared" si="359"/>
        <v>48376</v>
      </c>
      <c r="G495" s="31">
        <f t="shared" si="359"/>
        <v>48377</v>
      </c>
      <c r="H495" s="31">
        <f t="shared" si="359"/>
        <v>48378</v>
      </c>
    </row>
    <row r="496" spans="1:8" x14ac:dyDescent="0.25">
      <c r="A496" t="str">
        <f t="shared" si="345"/>
        <v>252032</v>
      </c>
      <c r="B496" s="31">
        <f t="shared" ref="B496:H496" si="360">+B495+7</f>
        <v>48379</v>
      </c>
      <c r="C496" s="31">
        <f t="shared" si="360"/>
        <v>48380</v>
      </c>
      <c r="D496" s="31">
        <f t="shared" si="360"/>
        <v>48381</v>
      </c>
      <c r="E496" s="31">
        <f t="shared" si="360"/>
        <v>48382</v>
      </c>
      <c r="F496" s="31">
        <f t="shared" si="360"/>
        <v>48383</v>
      </c>
      <c r="G496" s="31">
        <f t="shared" si="360"/>
        <v>48384</v>
      </c>
      <c r="H496" s="31">
        <f t="shared" si="360"/>
        <v>48385</v>
      </c>
    </row>
    <row r="497" spans="1:8" x14ac:dyDescent="0.25">
      <c r="A497" t="str">
        <f t="shared" si="345"/>
        <v>262032</v>
      </c>
      <c r="B497" s="31">
        <f t="shared" ref="B497:H497" si="361">+B496+7</f>
        <v>48386</v>
      </c>
      <c r="C497" s="31">
        <f t="shared" si="361"/>
        <v>48387</v>
      </c>
      <c r="D497" s="31">
        <f t="shared" si="361"/>
        <v>48388</v>
      </c>
      <c r="E497" s="31">
        <f t="shared" si="361"/>
        <v>48389</v>
      </c>
      <c r="F497" s="31">
        <f t="shared" si="361"/>
        <v>48390</v>
      </c>
      <c r="G497" s="31">
        <f t="shared" si="361"/>
        <v>48391</v>
      </c>
      <c r="H497" s="31">
        <f t="shared" si="361"/>
        <v>48392</v>
      </c>
    </row>
    <row r="498" spans="1:8" x14ac:dyDescent="0.25">
      <c r="A498" t="str">
        <f t="shared" si="345"/>
        <v>272032</v>
      </c>
      <c r="B498" s="31">
        <f t="shared" ref="B498:H498" si="362">+B497+7</f>
        <v>48393</v>
      </c>
      <c r="C498" s="31">
        <f t="shared" si="362"/>
        <v>48394</v>
      </c>
      <c r="D498" s="31">
        <f t="shared" si="362"/>
        <v>48395</v>
      </c>
      <c r="E498" s="31">
        <f t="shared" si="362"/>
        <v>48396</v>
      </c>
      <c r="F498" s="31">
        <f t="shared" si="362"/>
        <v>48397</v>
      </c>
      <c r="G498" s="31">
        <f t="shared" si="362"/>
        <v>48398</v>
      </c>
      <c r="H498" s="31">
        <f t="shared" si="362"/>
        <v>48399</v>
      </c>
    </row>
    <row r="499" spans="1:8" x14ac:dyDescent="0.25">
      <c r="A499" t="str">
        <f t="shared" si="345"/>
        <v>282032</v>
      </c>
      <c r="B499" s="31">
        <f t="shared" ref="B499:H499" si="363">+B498+7</f>
        <v>48400</v>
      </c>
      <c r="C499" s="31">
        <f t="shared" si="363"/>
        <v>48401</v>
      </c>
      <c r="D499" s="31">
        <f t="shared" si="363"/>
        <v>48402</v>
      </c>
      <c r="E499" s="31">
        <f t="shared" si="363"/>
        <v>48403</v>
      </c>
      <c r="F499" s="31">
        <f t="shared" si="363"/>
        <v>48404</v>
      </c>
      <c r="G499" s="31">
        <f t="shared" si="363"/>
        <v>48405</v>
      </c>
      <c r="H499" s="31">
        <f t="shared" si="363"/>
        <v>48406</v>
      </c>
    </row>
    <row r="500" spans="1:8" x14ac:dyDescent="0.25">
      <c r="A500" t="str">
        <f t="shared" si="345"/>
        <v>292032</v>
      </c>
      <c r="B500" s="31">
        <f t="shared" ref="B500:H500" si="364">+B499+7</f>
        <v>48407</v>
      </c>
      <c r="C500" s="31">
        <f t="shared" si="364"/>
        <v>48408</v>
      </c>
      <c r="D500" s="31">
        <f t="shared" si="364"/>
        <v>48409</v>
      </c>
      <c r="E500" s="31">
        <f t="shared" si="364"/>
        <v>48410</v>
      </c>
      <c r="F500" s="31">
        <f t="shared" si="364"/>
        <v>48411</v>
      </c>
      <c r="G500" s="31">
        <f t="shared" si="364"/>
        <v>48412</v>
      </c>
      <c r="H500" s="31">
        <f t="shared" si="364"/>
        <v>48413</v>
      </c>
    </row>
    <row r="501" spans="1:8" x14ac:dyDescent="0.25">
      <c r="A501" t="str">
        <f t="shared" si="345"/>
        <v>302032</v>
      </c>
      <c r="B501" s="31">
        <f t="shared" ref="B501:H501" si="365">+B500+7</f>
        <v>48414</v>
      </c>
      <c r="C501" s="31">
        <f t="shared" si="365"/>
        <v>48415</v>
      </c>
      <c r="D501" s="31">
        <f t="shared" si="365"/>
        <v>48416</v>
      </c>
      <c r="E501" s="31">
        <f t="shared" si="365"/>
        <v>48417</v>
      </c>
      <c r="F501" s="31">
        <f t="shared" si="365"/>
        <v>48418</v>
      </c>
      <c r="G501" s="31">
        <f t="shared" si="365"/>
        <v>48419</v>
      </c>
      <c r="H501" s="31">
        <f t="shared" si="365"/>
        <v>48420</v>
      </c>
    </row>
    <row r="502" spans="1:8" x14ac:dyDescent="0.25">
      <c r="A502" t="str">
        <f t="shared" si="345"/>
        <v>312032</v>
      </c>
      <c r="B502" s="31">
        <f t="shared" ref="B502:H502" si="366">+B501+7</f>
        <v>48421</v>
      </c>
      <c r="C502" s="31">
        <f t="shared" si="366"/>
        <v>48422</v>
      </c>
      <c r="D502" s="31">
        <f t="shared" si="366"/>
        <v>48423</v>
      </c>
      <c r="E502" s="31">
        <f t="shared" si="366"/>
        <v>48424</v>
      </c>
      <c r="F502" s="31">
        <f t="shared" si="366"/>
        <v>48425</v>
      </c>
      <c r="G502" s="31">
        <f t="shared" si="366"/>
        <v>48426</v>
      </c>
      <c r="H502" s="31">
        <f t="shared" si="366"/>
        <v>48427</v>
      </c>
    </row>
    <row r="503" spans="1:8" x14ac:dyDescent="0.25">
      <c r="A503" t="str">
        <f t="shared" si="345"/>
        <v>322032</v>
      </c>
      <c r="B503" s="31">
        <f t="shared" ref="B503:H503" si="367">+B502+7</f>
        <v>48428</v>
      </c>
      <c r="C503" s="31">
        <f t="shared" si="367"/>
        <v>48429</v>
      </c>
      <c r="D503" s="31">
        <f t="shared" si="367"/>
        <v>48430</v>
      </c>
      <c r="E503" s="31">
        <f t="shared" si="367"/>
        <v>48431</v>
      </c>
      <c r="F503" s="31">
        <f t="shared" si="367"/>
        <v>48432</v>
      </c>
      <c r="G503" s="31">
        <f t="shared" si="367"/>
        <v>48433</v>
      </c>
      <c r="H503" s="31">
        <f t="shared" si="367"/>
        <v>48434</v>
      </c>
    </row>
    <row r="504" spans="1:8" x14ac:dyDescent="0.25">
      <c r="A504" t="str">
        <f t="shared" si="345"/>
        <v>332032</v>
      </c>
      <c r="B504" s="31">
        <f t="shared" ref="B504:H504" si="368">+B503+7</f>
        <v>48435</v>
      </c>
      <c r="C504" s="31">
        <f t="shared" si="368"/>
        <v>48436</v>
      </c>
      <c r="D504" s="31">
        <f t="shared" si="368"/>
        <v>48437</v>
      </c>
      <c r="E504" s="31">
        <f t="shared" si="368"/>
        <v>48438</v>
      </c>
      <c r="F504" s="31">
        <f t="shared" si="368"/>
        <v>48439</v>
      </c>
      <c r="G504" s="31">
        <f t="shared" si="368"/>
        <v>48440</v>
      </c>
      <c r="H504" s="31">
        <f t="shared" si="368"/>
        <v>48441</v>
      </c>
    </row>
    <row r="505" spans="1:8" x14ac:dyDescent="0.25">
      <c r="A505" t="str">
        <f t="shared" si="345"/>
        <v>342032</v>
      </c>
      <c r="B505" s="31">
        <f t="shared" ref="B505:H505" si="369">+B504+7</f>
        <v>48442</v>
      </c>
      <c r="C505" s="31">
        <f t="shared" si="369"/>
        <v>48443</v>
      </c>
      <c r="D505" s="31">
        <f t="shared" si="369"/>
        <v>48444</v>
      </c>
      <c r="E505" s="31">
        <f t="shared" si="369"/>
        <v>48445</v>
      </c>
      <c r="F505" s="31">
        <f t="shared" si="369"/>
        <v>48446</v>
      </c>
      <c r="G505" s="31">
        <f t="shared" si="369"/>
        <v>48447</v>
      </c>
      <c r="H505" s="31">
        <f t="shared" si="369"/>
        <v>48448</v>
      </c>
    </row>
    <row r="506" spans="1:8" x14ac:dyDescent="0.25">
      <c r="A506" t="str">
        <f t="shared" si="345"/>
        <v>352032</v>
      </c>
      <c r="B506" s="31">
        <f t="shared" ref="B506:H506" si="370">+B505+7</f>
        <v>48449</v>
      </c>
      <c r="C506" s="31">
        <f t="shared" si="370"/>
        <v>48450</v>
      </c>
      <c r="D506" s="31">
        <f t="shared" si="370"/>
        <v>48451</v>
      </c>
      <c r="E506" s="31">
        <f t="shared" si="370"/>
        <v>48452</v>
      </c>
      <c r="F506" s="31">
        <f t="shared" si="370"/>
        <v>48453</v>
      </c>
      <c r="G506" s="31">
        <f t="shared" si="370"/>
        <v>48454</v>
      </c>
      <c r="H506" s="31">
        <f t="shared" si="370"/>
        <v>48455</v>
      </c>
    </row>
    <row r="507" spans="1:8" x14ac:dyDescent="0.25">
      <c r="A507" t="str">
        <f t="shared" si="345"/>
        <v>362032</v>
      </c>
      <c r="B507" s="31">
        <f t="shared" ref="B507:H507" si="371">+B506+7</f>
        <v>48456</v>
      </c>
      <c r="C507" s="31">
        <f t="shared" si="371"/>
        <v>48457</v>
      </c>
      <c r="D507" s="31">
        <f t="shared" si="371"/>
        <v>48458</v>
      </c>
      <c r="E507" s="31">
        <f t="shared" si="371"/>
        <v>48459</v>
      </c>
      <c r="F507" s="31">
        <f t="shared" si="371"/>
        <v>48460</v>
      </c>
      <c r="G507" s="31">
        <f t="shared" si="371"/>
        <v>48461</v>
      </c>
      <c r="H507" s="31">
        <f t="shared" si="371"/>
        <v>48462</v>
      </c>
    </row>
    <row r="508" spans="1:8" x14ac:dyDescent="0.25">
      <c r="A508" t="str">
        <f t="shared" si="345"/>
        <v>372032</v>
      </c>
      <c r="B508" s="31">
        <f t="shared" ref="B508:H508" si="372">+B507+7</f>
        <v>48463</v>
      </c>
      <c r="C508" s="31">
        <f t="shared" si="372"/>
        <v>48464</v>
      </c>
      <c r="D508" s="31">
        <f t="shared" si="372"/>
        <v>48465</v>
      </c>
      <c r="E508" s="31">
        <f t="shared" si="372"/>
        <v>48466</v>
      </c>
      <c r="F508" s="31">
        <f t="shared" si="372"/>
        <v>48467</v>
      </c>
      <c r="G508" s="31">
        <f t="shared" si="372"/>
        <v>48468</v>
      </c>
      <c r="H508" s="31">
        <f t="shared" si="372"/>
        <v>48469</v>
      </c>
    </row>
    <row r="509" spans="1:8" x14ac:dyDescent="0.25">
      <c r="A509" t="str">
        <f t="shared" si="345"/>
        <v>382032</v>
      </c>
      <c r="B509" s="31">
        <f t="shared" ref="B509:H509" si="373">+B508+7</f>
        <v>48470</v>
      </c>
      <c r="C509" s="31">
        <f t="shared" si="373"/>
        <v>48471</v>
      </c>
      <c r="D509" s="31">
        <f t="shared" si="373"/>
        <v>48472</v>
      </c>
      <c r="E509" s="31">
        <f t="shared" si="373"/>
        <v>48473</v>
      </c>
      <c r="F509" s="31">
        <f t="shared" si="373"/>
        <v>48474</v>
      </c>
      <c r="G509" s="31">
        <f t="shared" si="373"/>
        <v>48475</v>
      </c>
      <c r="H509" s="31">
        <f t="shared" si="373"/>
        <v>48476</v>
      </c>
    </row>
    <row r="510" spans="1:8" x14ac:dyDescent="0.25">
      <c r="A510" t="str">
        <f t="shared" si="345"/>
        <v>392032</v>
      </c>
      <c r="B510" s="31">
        <f t="shared" ref="B510:H510" si="374">+B509+7</f>
        <v>48477</v>
      </c>
      <c r="C510" s="31">
        <f t="shared" si="374"/>
        <v>48478</v>
      </c>
      <c r="D510" s="31">
        <f t="shared" si="374"/>
        <v>48479</v>
      </c>
      <c r="E510" s="31">
        <f t="shared" si="374"/>
        <v>48480</v>
      </c>
      <c r="F510" s="31">
        <f t="shared" si="374"/>
        <v>48481</v>
      </c>
      <c r="G510" s="31">
        <f t="shared" si="374"/>
        <v>48482</v>
      </c>
      <c r="H510" s="31">
        <f t="shared" si="374"/>
        <v>48483</v>
      </c>
    </row>
    <row r="511" spans="1:8" x14ac:dyDescent="0.25">
      <c r="A511" t="str">
        <f t="shared" si="345"/>
        <v>402032</v>
      </c>
      <c r="B511" s="31">
        <f t="shared" ref="B511:H511" si="375">+B510+7</f>
        <v>48484</v>
      </c>
      <c r="C511" s="31">
        <f t="shared" si="375"/>
        <v>48485</v>
      </c>
      <c r="D511" s="31">
        <f t="shared" si="375"/>
        <v>48486</v>
      </c>
      <c r="E511" s="31">
        <f t="shared" si="375"/>
        <v>48487</v>
      </c>
      <c r="F511" s="31">
        <f t="shared" si="375"/>
        <v>48488</v>
      </c>
      <c r="G511" s="31">
        <f t="shared" si="375"/>
        <v>48489</v>
      </c>
      <c r="H511" s="31">
        <f t="shared" si="375"/>
        <v>48490</v>
      </c>
    </row>
    <row r="512" spans="1:8" x14ac:dyDescent="0.25">
      <c r="A512" t="str">
        <f t="shared" si="345"/>
        <v>412032</v>
      </c>
      <c r="B512" s="31">
        <f t="shared" ref="B512:H512" si="376">+B511+7</f>
        <v>48491</v>
      </c>
      <c r="C512" s="31">
        <f t="shared" si="376"/>
        <v>48492</v>
      </c>
      <c r="D512" s="31">
        <f t="shared" si="376"/>
        <v>48493</v>
      </c>
      <c r="E512" s="31">
        <f t="shared" si="376"/>
        <v>48494</v>
      </c>
      <c r="F512" s="31">
        <f t="shared" si="376"/>
        <v>48495</v>
      </c>
      <c r="G512" s="31">
        <f t="shared" si="376"/>
        <v>48496</v>
      </c>
      <c r="H512" s="31">
        <f t="shared" si="376"/>
        <v>48497</v>
      </c>
    </row>
    <row r="513" spans="1:8" x14ac:dyDescent="0.25">
      <c r="A513" t="str">
        <f t="shared" si="345"/>
        <v>422032</v>
      </c>
      <c r="B513" s="31">
        <f t="shared" ref="B513:H513" si="377">+B512+7</f>
        <v>48498</v>
      </c>
      <c r="C513" s="31">
        <f t="shared" si="377"/>
        <v>48499</v>
      </c>
      <c r="D513" s="31">
        <f t="shared" si="377"/>
        <v>48500</v>
      </c>
      <c r="E513" s="31">
        <f t="shared" si="377"/>
        <v>48501</v>
      </c>
      <c r="F513" s="31">
        <f t="shared" si="377"/>
        <v>48502</v>
      </c>
      <c r="G513" s="31">
        <f t="shared" si="377"/>
        <v>48503</v>
      </c>
      <c r="H513" s="31">
        <f t="shared" si="377"/>
        <v>48504</v>
      </c>
    </row>
    <row r="514" spans="1:8" x14ac:dyDescent="0.25">
      <c r="A514" t="str">
        <f t="shared" si="345"/>
        <v>432032</v>
      </c>
      <c r="B514" s="31">
        <f t="shared" ref="B514:H514" si="378">+B513+7</f>
        <v>48505</v>
      </c>
      <c r="C514" s="31">
        <f t="shared" si="378"/>
        <v>48506</v>
      </c>
      <c r="D514" s="31">
        <f t="shared" si="378"/>
        <v>48507</v>
      </c>
      <c r="E514" s="31">
        <f t="shared" si="378"/>
        <v>48508</v>
      </c>
      <c r="F514" s="31">
        <f t="shared" si="378"/>
        <v>48509</v>
      </c>
      <c r="G514" s="31">
        <f t="shared" si="378"/>
        <v>48510</v>
      </c>
      <c r="H514" s="31">
        <f t="shared" si="378"/>
        <v>48511</v>
      </c>
    </row>
    <row r="515" spans="1:8" x14ac:dyDescent="0.25">
      <c r="A515" t="str">
        <f t="shared" si="345"/>
        <v>442032</v>
      </c>
      <c r="B515" s="31">
        <f t="shared" ref="B515:H515" si="379">+B514+7</f>
        <v>48512</v>
      </c>
      <c r="C515" s="31">
        <f t="shared" si="379"/>
        <v>48513</v>
      </c>
      <c r="D515" s="31">
        <f t="shared" si="379"/>
        <v>48514</v>
      </c>
      <c r="E515" s="31">
        <f t="shared" si="379"/>
        <v>48515</v>
      </c>
      <c r="F515" s="31">
        <f t="shared" si="379"/>
        <v>48516</v>
      </c>
      <c r="G515" s="31">
        <f t="shared" si="379"/>
        <v>48517</v>
      </c>
      <c r="H515" s="31">
        <f t="shared" si="379"/>
        <v>48518</v>
      </c>
    </row>
    <row r="516" spans="1:8" x14ac:dyDescent="0.25">
      <c r="A516" t="str">
        <f t="shared" si="345"/>
        <v>452032</v>
      </c>
      <c r="B516" s="31">
        <f t="shared" ref="B516:H516" si="380">+B515+7</f>
        <v>48519</v>
      </c>
      <c r="C516" s="31">
        <f t="shared" si="380"/>
        <v>48520</v>
      </c>
      <c r="D516" s="31">
        <f t="shared" si="380"/>
        <v>48521</v>
      </c>
      <c r="E516" s="31">
        <f t="shared" si="380"/>
        <v>48522</v>
      </c>
      <c r="F516" s="31">
        <f t="shared" si="380"/>
        <v>48523</v>
      </c>
      <c r="G516" s="31">
        <f t="shared" si="380"/>
        <v>48524</v>
      </c>
      <c r="H516" s="31">
        <f t="shared" si="380"/>
        <v>48525</v>
      </c>
    </row>
    <row r="517" spans="1:8" x14ac:dyDescent="0.25">
      <c r="A517" t="str">
        <f t="shared" si="345"/>
        <v>462032</v>
      </c>
      <c r="B517" s="31">
        <f t="shared" ref="B517:H517" si="381">+B516+7</f>
        <v>48526</v>
      </c>
      <c r="C517" s="31">
        <f t="shared" si="381"/>
        <v>48527</v>
      </c>
      <c r="D517" s="31">
        <f t="shared" si="381"/>
        <v>48528</v>
      </c>
      <c r="E517" s="31">
        <f t="shared" si="381"/>
        <v>48529</v>
      </c>
      <c r="F517" s="31">
        <f t="shared" si="381"/>
        <v>48530</v>
      </c>
      <c r="G517" s="31">
        <f t="shared" si="381"/>
        <v>48531</v>
      </c>
      <c r="H517" s="31">
        <f t="shared" si="381"/>
        <v>48532</v>
      </c>
    </row>
    <row r="518" spans="1:8" x14ac:dyDescent="0.25">
      <c r="A518" t="str">
        <f t="shared" si="345"/>
        <v>472032</v>
      </c>
      <c r="B518" s="31">
        <f t="shared" ref="B518:H518" si="382">+B517+7</f>
        <v>48533</v>
      </c>
      <c r="C518" s="31">
        <f t="shared" si="382"/>
        <v>48534</v>
      </c>
      <c r="D518" s="31">
        <f t="shared" si="382"/>
        <v>48535</v>
      </c>
      <c r="E518" s="31">
        <f t="shared" si="382"/>
        <v>48536</v>
      </c>
      <c r="F518" s="31">
        <f t="shared" si="382"/>
        <v>48537</v>
      </c>
      <c r="G518" s="31">
        <f t="shared" si="382"/>
        <v>48538</v>
      </c>
      <c r="H518" s="31">
        <f t="shared" si="382"/>
        <v>48539</v>
      </c>
    </row>
    <row r="519" spans="1:8" x14ac:dyDescent="0.25">
      <c r="A519" t="str">
        <f t="shared" si="345"/>
        <v>482032</v>
      </c>
      <c r="B519" s="31">
        <f t="shared" ref="B519:H519" si="383">+B518+7</f>
        <v>48540</v>
      </c>
      <c r="C519" s="31">
        <f t="shared" si="383"/>
        <v>48541</v>
      </c>
      <c r="D519" s="31">
        <f t="shared" si="383"/>
        <v>48542</v>
      </c>
      <c r="E519" s="31">
        <f t="shared" si="383"/>
        <v>48543</v>
      </c>
      <c r="F519" s="31">
        <f t="shared" si="383"/>
        <v>48544</v>
      </c>
      <c r="G519" s="31">
        <f t="shared" si="383"/>
        <v>48545</v>
      </c>
      <c r="H519" s="31">
        <f t="shared" si="383"/>
        <v>48546</v>
      </c>
    </row>
    <row r="520" spans="1:8" x14ac:dyDescent="0.25">
      <c r="A520" t="str">
        <f t="shared" si="345"/>
        <v>492032</v>
      </c>
      <c r="B520" s="31">
        <f t="shared" ref="B520:H520" si="384">+B519+7</f>
        <v>48547</v>
      </c>
      <c r="C520" s="31">
        <f t="shared" si="384"/>
        <v>48548</v>
      </c>
      <c r="D520" s="31">
        <f t="shared" si="384"/>
        <v>48549</v>
      </c>
      <c r="E520" s="31">
        <f t="shared" si="384"/>
        <v>48550</v>
      </c>
      <c r="F520" s="31">
        <f t="shared" si="384"/>
        <v>48551</v>
      </c>
      <c r="G520" s="31">
        <f t="shared" si="384"/>
        <v>48552</v>
      </c>
      <c r="H520" s="31">
        <f t="shared" si="384"/>
        <v>48553</v>
      </c>
    </row>
    <row r="521" spans="1:8" x14ac:dyDescent="0.25">
      <c r="A521" t="str">
        <f t="shared" si="345"/>
        <v>502032</v>
      </c>
      <c r="B521" s="31">
        <f t="shared" ref="B521:H521" si="385">+B520+7</f>
        <v>48554</v>
      </c>
      <c r="C521" s="31">
        <f t="shared" si="385"/>
        <v>48555</v>
      </c>
      <c r="D521" s="31">
        <f t="shared" si="385"/>
        <v>48556</v>
      </c>
      <c r="E521" s="31">
        <f t="shared" si="385"/>
        <v>48557</v>
      </c>
      <c r="F521" s="31">
        <f t="shared" si="385"/>
        <v>48558</v>
      </c>
      <c r="G521" s="31">
        <f t="shared" si="385"/>
        <v>48559</v>
      </c>
      <c r="H521" s="31">
        <f t="shared" si="385"/>
        <v>48560</v>
      </c>
    </row>
    <row r="522" spans="1:8" x14ac:dyDescent="0.25">
      <c r="A522" t="str">
        <f t="shared" si="345"/>
        <v>512032</v>
      </c>
      <c r="B522" s="31">
        <f t="shared" ref="B522:H522" si="386">+B521+7</f>
        <v>48561</v>
      </c>
      <c r="C522" s="31">
        <f t="shared" si="386"/>
        <v>48562</v>
      </c>
      <c r="D522" s="31">
        <f t="shared" si="386"/>
        <v>48563</v>
      </c>
      <c r="E522" s="31">
        <f t="shared" si="386"/>
        <v>48564</v>
      </c>
      <c r="F522" s="31">
        <f t="shared" si="386"/>
        <v>48565</v>
      </c>
      <c r="G522" s="31">
        <f t="shared" si="386"/>
        <v>48566</v>
      </c>
      <c r="H522" s="31">
        <f t="shared" si="386"/>
        <v>48567</v>
      </c>
    </row>
    <row r="523" spans="1:8" x14ac:dyDescent="0.25">
      <c r="A523" t="str">
        <f t="shared" si="345"/>
        <v>522032</v>
      </c>
      <c r="B523" s="31">
        <f t="shared" ref="B523:H523" si="387">+B522+7</f>
        <v>48568</v>
      </c>
      <c r="C523" s="31">
        <f t="shared" si="387"/>
        <v>48569</v>
      </c>
      <c r="D523" s="31">
        <f t="shared" si="387"/>
        <v>48570</v>
      </c>
      <c r="E523" s="31">
        <f t="shared" si="387"/>
        <v>48571</v>
      </c>
      <c r="F523" s="31">
        <f t="shared" si="387"/>
        <v>48572</v>
      </c>
      <c r="G523" s="31">
        <f t="shared" si="387"/>
        <v>48573</v>
      </c>
      <c r="H523" s="31">
        <f t="shared" si="387"/>
        <v>48574</v>
      </c>
    </row>
    <row r="524" spans="1:8" x14ac:dyDescent="0.25">
      <c r="A524" t="str">
        <f t="shared" si="345"/>
        <v>12033</v>
      </c>
      <c r="B524" s="31">
        <f t="shared" ref="B524:H524" si="388">+B523+7</f>
        <v>48575</v>
      </c>
      <c r="C524" s="31">
        <f t="shared" si="388"/>
        <v>48576</v>
      </c>
      <c r="D524" s="31">
        <f t="shared" si="388"/>
        <v>48577</v>
      </c>
      <c r="E524" s="31">
        <f t="shared" si="388"/>
        <v>48578</v>
      </c>
      <c r="F524" s="31">
        <f t="shared" si="388"/>
        <v>48579</v>
      </c>
      <c r="G524" s="31">
        <f t="shared" si="388"/>
        <v>48580</v>
      </c>
      <c r="H524" s="31">
        <f t="shared" si="388"/>
        <v>48581</v>
      </c>
    </row>
    <row r="525" spans="1:8" x14ac:dyDescent="0.25">
      <c r="A525" t="str">
        <f t="shared" si="345"/>
        <v>22033</v>
      </c>
      <c r="B525" s="31">
        <f t="shared" ref="B525:H525" si="389">+B524+7</f>
        <v>48582</v>
      </c>
      <c r="C525" s="31">
        <f t="shared" si="389"/>
        <v>48583</v>
      </c>
      <c r="D525" s="31">
        <f t="shared" si="389"/>
        <v>48584</v>
      </c>
      <c r="E525" s="31">
        <f t="shared" si="389"/>
        <v>48585</v>
      </c>
      <c r="F525" s="31">
        <f t="shared" si="389"/>
        <v>48586</v>
      </c>
      <c r="G525" s="31">
        <f t="shared" si="389"/>
        <v>48587</v>
      </c>
      <c r="H525" s="31">
        <f t="shared" si="389"/>
        <v>48588</v>
      </c>
    </row>
    <row r="526" spans="1:8" x14ac:dyDescent="0.25">
      <c r="A526" t="str">
        <f t="shared" si="345"/>
        <v>32033</v>
      </c>
      <c r="B526" s="31">
        <f t="shared" ref="B526:H526" si="390">+B525+7</f>
        <v>48589</v>
      </c>
      <c r="C526" s="31">
        <f t="shared" si="390"/>
        <v>48590</v>
      </c>
      <c r="D526" s="31">
        <f t="shared" si="390"/>
        <v>48591</v>
      </c>
      <c r="E526" s="31">
        <f t="shared" si="390"/>
        <v>48592</v>
      </c>
      <c r="F526" s="31">
        <f t="shared" si="390"/>
        <v>48593</v>
      </c>
      <c r="G526" s="31">
        <f t="shared" si="390"/>
        <v>48594</v>
      </c>
      <c r="H526" s="31">
        <f t="shared" si="390"/>
        <v>48595</v>
      </c>
    </row>
    <row r="527" spans="1:8" x14ac:dyDescent="0.25">
      <c r="A527" t="str">
        <f t="shared" si="345"/>
        <v>42033</v>
      </c>
      <c r="B527" s="31">
        <f t="shared" ref="B527:H527" si="391">+B526+7</f>
        <v>48596</v>
      </c>
      <c r="C527" s="31">
        <f t="shared" si="391"/>
        <v>48597</v>
      </c>
      <c r="D527" s="31">
        <f t="shared" si="391"/>
        <v>48598</v>
      </c>
      <c r="E527" s="31">
        <f t="shared" si="391"/>
        <v>48599</v>
      </c>
      <c r="F527" s="31">
        <f t="shared" si="391"/>
        <v>48600</v>
      </c>
      <c r="G527" s="31">
        <f t="shared" si="391"/>
        <v>48601</v>
      </c>
      <c r="H527" s="31">
        <f t="shared" si="391"/>
        <v>48602</v>
      </c>
    </row>
    <row r="528" spans="1:8" x14ac:dyDescent="0.25">
      <c r="A528" t="str">
        <f t="shared" si="345"/>
        <v>52033</v>
      </c>
      <c r="B528" s="31">
        <f t="shared" ref="B528:H528" si="392">+B527+7</f>
        <v>48603</v>
      </c>
      <c r="C528" s="31">
        <f t="shared" si="392"/>
        <v>48604</v>
      </c>
      <c r="D528" s="31">
        <f t="shared" si="392"/>
        <v>48605</v>
      </c>
      <c r="E528" s="31">
        <f t="shared" si="392"/>
        <v>48606</v>
      </c>
      <c r="F528" s="31">
        <f t="shared" si="392"/>
        <v>48607</v>
      </c>
      <c r="G528" s="31">
        <f t="shared" si="392"/>
        <v>48608</v>
      </c>
      <c r="H528" s="31">
        <f t="shared" si="392"/>
        <v>48609</v>
      </c>
    </row>
    <row r="529" spans="1:8" x14ac:dyDescent="0.25">
      <c r="A529" t="str">
        <f t="shared" si="345"/>
        <v>62033</v>
      </c>
      <c r="B529" s="31">
        <f t="shared" ref="B529:H529" si="393">+B528+7</f>
        <v>48610</v>
      </c>
      <c r="C529" s="31">
        <f t="shared" si="393"/>
        <v>48611</v>
      </c>
      <c r="D529" s="31">
        <f t="shared" si="393"/>
        <v>48612</v>
      </c>
      <c r="E529" s="31">
        <f t="shared" si="393"/>
        <v>48613</v>
      </c>
      <c r="F529" s="31">
        <f t="shared" si="393"/>
        <v>48614</v>
      </c>
      <c r="G529" s="31">
        <f t="shared" si="393"/>
        <v>48615</v>
      </c>
      <c r="H529" s="31">
        <f t="shared" si="393"/>
        <v>48616</v>
      </c>
    </row>
    <row r="530" spans="1:8" x14ac:dyDescent="0.25">
      <c r="A530" t="str">
        <f t="shared" si="345"/>
        <v>72033</v>
      </c>
      <c r="B530" s="31">
        <f t="shared" ref="B530:H530" si="394">+B529+7</f>
        <v>48617</v>
      </c>
      <c r="C530" s="31">
        <f t="shared" si="394"/>
        <v>48618</v>
      </c>
      <c r="D530" s="31">
        <f t="shared" si="394"/>
        <v>48619</v>
      </c>
      <c r="E530" s="31">
        <f t="shared" si="394"/>
        <v>48620</v>
      </c>
      <c r="F530" s="31">
        <f t="shared" si="394"/>
        <v>48621</v>
      </c>
      <c r="G530" s="31">
        <f t="shared" si="394"/>
        <v>48622</v>
      </c>
      <c r="H530" s="31">
        <f t="shared" si="394"/>
        <v>48623</v>
      </c>
    </row>
    <row r="531" spans="1:8" x14ac:dyDescent="0.25">
      <c r="A531" t="str">
        <f t="shared" si="345"/>
        <v>82033</v>
      </c>
      <c r="B531" s="31">
        <f t="shared" ref="B531:H531" si="395">+B530+7</f>
        <v>48624</v>
      </c>
      <c r="C531" s="31">
        <f t="shared" si="395"/>
        <v>48625</v>
      </c>
      <c r="D531" s="31">
        <f t="shared" si="395"/>
        <v>48626</v>
      </c>
      <c r="E531" s="31">
        <f t="shared" si="395"/>
        <v>48627</v>
      </c>
      <c r="F531" s="31">
        <f t="shared" si="395"/>
        <v>48628</v>
      </c>
      <c r="G531" s="31">
        <f t="shared" si="395"/>
        <v>48629</v>
      </c>
      <c r="H531" s="31">
        <f t="shared" si="395"/>
        <v>48630</v>
      </c>
    </row>
    <row r="532" spans="1:8" x14ac:dyDescent="0.25">
      <c r="A532" t="str">
        <f t="shared" si="345"/>
        <v>92033</v>
      </c>
      <c r="B532" s="31">
        <f t="shared" ref="B532:H532" si="396">+B531+7</f>
        <v>48631</v>
      </c>
      <c r="C532" s="31">
        <f t="shared" si="396"/>
        <v>48632</v>
      </c>
      <c r="D532" s="31">
        <f t="shared" si="396"/>
        <v>48633</v>
      </c>
      <c r="E532" s="31">
        <f t="shared" si="396"/>
        <v>48634</v>
      </c>
      <c r="F532" s="31">
        <f t="shared" si="396"/>
        <v>48635</v>
      </c>
      <c r="G532" s="31">
        <f t="shared" si="396"/>
        <v>48636</v>
      </c>
      <c r="H532" s="31">
        <f t="shared" si="396"/>
        <v>48637</v>
      </c>
    </row>
    <row r="533" spans="1:8" x14ac:dyDescent="0.25">
      <c r="A533" t="str">
        <f t="shared" si="345"/>
        <v>102033</v>
      </c>
      <c r="B533" s="31">
        <f t="shared" ref="B533:H533" si="397">+B532+7</f>
        <v>48638</v>
      </c>
      <c r="C533" s="31">
        <f t="shared" si="397"/>
        <v>48639</v>
      </c>
      <c r="D533" s="31">
        <f t="shared" si="397"/>
        <v>48640</v>
      </c>
      <c r="E533" s="31">
        <f t="shared" si="397"/>
        <v>48641</v>
      </c>
      <c r="F533" s="31">
        <f t="shared" si="397"/>
        <v>48642</v>
      </c>
      <c r="G533" s="31">
        <f t="shared" si="397"/>
        <v>48643</v>
      </c>
      <c r="H533" s="31">
        <f t="shared" si="397"/>
        <v>48644</v>
      </c>
    </row>
    <row r="534" spans="1:8" x14ac:dyDescent="0.25">
      <c r="A534" t="str">
        <f t="shared" si="345"/>
        <v>112033</v>
      </c>
      <c r="B534" s="31">
        <f t="shared" ref="B534:H534" si="398">+B533+7</f>
        <v>48645</v>
      </c>
      <c r="C534" s="31">
        <f t="shared" si="398"/>
        <v>48646</v>
      </c>
      <c r="D534" s="31">
        <f t="shared" si="398"/>
        <v>48647</v>
      </c>
      <c r="E534" s="31">
        <f t="shared" si="398"/>
        <v>48648</v>
      </c>
      <c r="F534" s="31">
        <f t="shared" si="398"/>
        <v>48649</v>
      </c>
      <c r="G534" s="31">
        <f t="shared" si="398"/>
        <v>48650</v>
      </c>
      <c r="H534" s="31">
        <f t="shared" si="398"/>
        <v>48651</v>
      </c>
    </row>
    <row r="535" spans="1:8" x14ac:dyDescent="0.25">
      <c r="A535" t="str">
        <f t="shared" si="345"/>
        <v>122033</v>
      </c>
      <c r="B535" s="31">
        <f t="shared" ref="B535:H535" si="399">+B534+7</f>
        <v>48652</v>
      </c>
      <c r="C535" s="31">
        <f t="shared" si="399"/>
        <v>48653</v>
      </c>
      <c r="D535" s="31">
        <f t="shared" si="399"/>
        <v>48654</v>
      </c>
      <c r="E535" s="31">
        <f t="shared" si="399"/>
        <v>48655</v>
      </c>
      <c r="F535" s="31">
        <f t="shared" si="399"/>
        <v>48656</v>
      </c>
      <c r="G535" s="31">
        <f t="shared" si="399"/>
        <v>48657</v>
      </c>
      <c r="H535" s="31">
        <f t="shared" si="399"/>
        <v>48658</v>
      </c>
    </row>
    <row r="536" spans="1:8" x14ac:dyDescent="0.25">
      <c r="A536" t="str">
        <f t="shared" si="345"/>
        <v>132033</v>
      </c>
      <c r="B536" s="31">
        <f t="shared" ref="B536:H536" si="400">+B535+7</f>
        <v>48659</v>
      </c>
      <c r="C536" s="31">
        <f t="shared" si="400"/>
        <v>48660</v>
      </c>
      <c r="D536" s="31">
        <f t="shared" si="400"/>
        <v>48661</v>
      </c>
      <c r="E536" s="31">
        <f t="shared" si="400"/>
        <v>48662</v>
      </c>
      <c r="F536" s="31">
        <f t="shared" si="400"/>
        <v>48663</v>
      </c>
      <c r="G536" s="31">
        <f t="shared" si="400"/>
        <v>48664</v>
      </c>
      <c r="H536" s="31">
        <f t="shared" si="400"/>
        <v>48665</v>
      </c>
    </row>
    <row r="537" spans="1:8" x14ac:dyDescent="0.25">
      <c r="A537" t="str">
        <f t="shared" si="345"/>
        <v>142033</v>
      </c>
      <c r="B537" s="31">
        <f t="shared" ref="B537:H537" si="401">+B536+7</f>
        <v>48666</v>
      </c>
      <c r="C537" s="31">
        <f t="shared" si="401"/>
        <v>48667</v>
      </c>
      <c r="D537" s="31">
        <f t="shared" si="401"/>
        <v>48668</v>
      </c>
      <c r="E537" s="31">
        <f t="shared" si="401"/>
        <v>48669</v>
      </c>
      <c r="F537" s="31">
        <f t="shared" si="401"/>
        <v>48670</v>
      </c>
      <c r="G537" s="31">
        <f t="shared" si="401"/>
        <v>48671</v>
      </c>
      <c r="H537" s="31">
        <f t="shared" si="401"/>
        <v>48672</v>
      </c>
    </row>
    <row r="538" spans="1:8" x14ac:dyDescent="0.25">
      <c r="A538" t="str">
        <f t="shared" si="345"/>
        <v>152033</v>
      </c>
      <c r="B538" s="31">
        <f t="shared" ref="B538:H538" si="402">+B537+7</f>
        <v>48673</v>
      </c>
      <c r="C538" s="31">
        <f t="shared" si="402"/>
        <v>48674</v>
      </c>
      <c r="D538" s="31">
        <f t="shared" si="402"/>
        <v>48675</v>
      </c>
      <c r="E538" s="31">
        <f t="shared" si="402"/>
        <v>48676</v>
      </c>
      <c r="F538" s="31">
        <f t="shared" si="402"/>
        <v>48677</v>
      </c>
      <c r="G538" s="31">
        <f t="shared" si="402"/>
        <v>48678</v>
      </c>
      <c r="H538" s="31">
        <f t="shared" si="402"/>
        <v>48679</v>
      </c>
    </row>
    <row r="539" spans="1:8" x14ac:dyDescent="0.25">
      <c r="A539" t="str">
        <f t="shared" si="345"/>
        <v>162033</v>
      </c>
      <c r="B539" s="31">
        <f t="shared" ref="B539:H539" si="403">+B538+7</f>
        <v>48680</v>
      </c>
      <c r="C539" s="31">
        <f t="shared" si="403"/>
        <v>48681</v>
      </c>
      <c r="D539" s="31">
        <f t="shared" si="403"/>
        <v>48682</v>
      </c>
      <c r="E539" s="31">
        <f t="shared" si="403"/>
        <v>48683</v>
      </c>
      <c r="F539" s="31">
        <f t="shared" si="403"/>
        <v>48684</v>
      </c>
      <c r="G539" s="31">
        <f t="shared" si="403"/>
        <v>48685</v>
      </c>
      <c r="H539" s="31">
        <f t="shared" si="403"/>
        <v>48686</v>
      </c>
    </row>
    <row r="540" spans="1:8" x14ac:dyDescent="0.25">
      <c r="A540" t="str">
        <f t="shared" si="345"/>
        <v>172033</v>
      </c>
      <c r="B540" s="31">
        <f t="shared" ref="B540:H540" si="404">+B539+7</f>
        <v>48687</v>
      </c>
      <c r="C540" s="31">
        <f t="shared" si="404"/>
        <v>48688</v>
      </c>
      <c r="D540" s="31">
        <f t="shared" si="404"/>
        <v>48689</v>
      </c>
      <c r="E540" s="31">
        <f t="shared" si="404"/>
        <v>48690</v>
      </c>
      <c r="F540" s="31">
        <f t="shared" si="404"/>
        <v>48691</v>
      </c>
      <c r="G540" s="31">
        <f t="shared" si="404"/>
        <v>48692</v>
      </c>
      <c r="H540" s="31">
        <f t="shared" si="404"/>
        <v>48693</v>
      </c>
    </row>
    <row r="541" spans="1:8" x14ac:dyDescent="0.25">
      <c r="A541" t="str">
        <f t="shared" si="345"/>
        <v>182033</v>
      </c>
      <c r="B541" s="31">
        <f t="shared" ref="B541:H541" si="405">+B540+7</f>
        <v>48694</v>
      </c>
      <c r="C541" s="31">
        <f t="shared" si="405"/>
        <v>48695</v>
      </c>
      <c r="D541" s="31">
        <f t="shared" si="405"/>
        <v>48696</v>
      </c>
      <c r="E541" s="31">
        <f t="shared" si="405"/>
        <v>48697</v>
      </c>
      <c r="F541" s="31">
        <f t="shared" si="405"/>
        <v>48698</v>
      </c>
      <c r="G541" s="31">
        <f t="shared" si="405"/>
        <v>48699</v>
      </c>
      <c r="H541" s="31">
        <f t="shared" si="405"/>
        <v>48700</v>
      </c>
    </row>
    <row r="542" spans="1:8" x14ac:dyDescent="0.25">
      <c r="A542" t="str">
        <f t="shared" si="345"/>
        <v>192033</v>
      </c>
      <c r="B542" s="31">
        <f t="shared" ref="B542:H542" si="406">+B541+7</f>
        <v>48701</v>
      </c>
      <c r="C542" s="31">
        <f t="shared" si="406"/>
        <v>48702</v>
      </c>
      <c r="D542" s="31">
        <f t="shared" si="406"/>
        <v>48703</v>
      </c>
      <c r="E542" s="31">
        <f t="shared" si="406"/>
        <v>48704</v>
      </c>
      <c r="F542" s="31">
        <f t="shared" si="406"/>
        <v>48705</v>
      </c>
      <c r="G542" s="31">
        <f t="shared" si="406"/>
        <v>48706</v>
      </c>
      <c r="H542" s="31">
        <f t="shared" si="406"/>
        <v>48707</v>
      </c>
    </row>
    <row r="543" spans="1:8" x14ac:dyDescent="0.25">
      <c r="A543" t="str">
        <f t="shared" si="345"/>
        <v>202033</v>
      </c>
      <c r="B543" s="31">
        <f t="shared" ref="B543:H543" si="407">+B542+7</f>
        <v>48708</v>
      </c>
      <c r="C543" s="31">
        <f t="shared" si="407"/>
        <v>48709</v>
      </c>
      <c r="D543" s="31">
        <f t="shared" si="407"/>
        <v>48710</v>
      </c>
      <c r="E543" s="31">
        <f t="shared" si="407"/>
        <v>48711</v>
      </c>
      <c r="F543" s="31">
        <f t="shared" si="407"/>
        <v>48712</v>
      </c>
      <c r="G543" s="31">
        <f t="shared" si="407"/>
        <v>48713</v>
      </c>
      <c r="H543" s="31">
        <f t="shared" si="407"/>
        <v>48714</v>
      </c>
    </row>
    <row r="544" spans="1:8" x14ac:dyDescent="0.25">
      <c r="A544" t="str">
        <f t="shared" si="345"/>
        <v>212033</v>
      </c>
      <c r="B544" s="31">
        <f t="shared" ref="B544:H544" si="408">+B543+7</f>
        <v>48715</v>
      </c>
      <c r="C544" s="31">
        <f t="shared" si="408"/>
        <v>48716</v>
      </c>
      <c r="D544" s="31">
        <f t="shared" si="408"/>
        <v>48717</v>
      </c>
      <c r="E544" s="31">
        <f t="shared" si="408"/>
        <v>48718</v>
      </c>
      <c r="F544" s="31">
        <f t="shared" si="408"/>
        <v>48719</v>
      </c>
      <c r="G544" s="31">
        <f t="shared" si="408"/>
        <v>48720</v>
      </c>
      <c r="H544" s="31">
        <f t="shared" si="408"/>
        <v>48721</v>
      </c>
    </row>
    <row r="545" spans="1:8" x14ac:dyDescent="0.25">
      <c r="A545" t="str">
        <f t="shared" si="345"/>
        <v>222033</v>
      </c>
      <c r="B545" s="31">
        <f t="shared" ref="B545:H545" si="409">+B544+7</f>
        <v>48722</v>
      </c>
      <c r="C545" s="31">
        <f t="shared" si="409"/>
        <v>48723</v>
      </c>
      <c r="D545" s="31">
        <f t="shared" si="409"/>
        <v>48724</v>
      </c>
      <c r="E545" s="31">
        <f t="shared" si="409"/>
        <v>48725</v>
      </c>
      <c r="F545" s="31">
        <f t="shared" si="409"/>
        <v>48726</v>
      </c>
      <c r="G545" s="31">
        <f t="shared" si="409"/>
        <v>48727</v>
      </c>
      <c r="H545" s="31">
        <f t="shared" si="409"/>
        <v>48728</v>
      </c>
    </row>
    <row r="546" spans="1:8" x14ac:dyDescent="0.25">
      <c r="A546" t="str">
        <f t="shared" ref="A546:A609" si="410">+WEEKNUM(MAX(B546:H546),2)&amp;YEAR(MAX(B546:H546))</f>
        <v>232033</v>
      </c>
      <c r="B546" s="31">
        <f t="shared" ref="B546:H546" si="411">+B545+7</f>
        <v>48729</v>
      </c>
      <c r="C546" s="31">
        <f t="shared" si="411"/>
        <v>48730</v>
      </c>
      <c r="D546" s="31">
        <f t="shared" si="411"/>
        <v>48731</v>
      </c>
      <c r="E546" s="31">
        <f t="shared" si="411"/>
        <v>48732</v>
      </c>
      <c r="F546" s="31">
        <f t="shared" si="411"/>
        <v>48733</v>
      </c>
      <c r="G546" s="31">
        <f t="shared" si="411"/>
        <v>48734</v>
      </c>
      <c r="H546" s="31">
        <f t="shared" si="411"/>
        <v>48735</v>
      </c>
    </row>
    <row r="547" spans="1:8" x14ac:dyDescent="0.25">
      <c r="A547" t="str">
        <f t="shared" si="410"/>
        <v>242033</v>
      </c>
      <c r="B547" s="31">
        <f t="shared" ref="B547:H547" si="412">+B546+7</f>
        <v>48736</v>
      </c>
      <c r="C547" s="31">
        <f t="shared" si="412"/>
        <v>48737</v>
      </c>
      <c r="D547" s="31">
        <f t="shared" si="412"/>
        <v>48738</v>
      </c>
      <c r="E547" s="31">
        <f t="shared" si="412"/>
        <v>48739</v>
      </c>
      <c r="F547" s="31">
        <f t="shared" si="412"/>
        <v>48740</v>
      </c>
      <c r="G547" s="31">
        <f t="shared" si="412"/>
        <v>48741</v>
      </c>
      <c r="H547" s="31">
        <f t="shared" si="412"/>
        <v>48742</v>
      </c>
    </row>
    <row r="548" spans="1:8" x14ac:dyDescent="0.25">
      <c r="A548" t="str">
        <f t="shared" si="410"/>
        <v>252033</v>
      </c>
      <c r="B548" s="31">
        <f t="shared" ref="B548:H548" si="413">+B547+7</f>
        <v>48743</v>
      </c>
      <c r="C548" s="31">
        <f t="shared" si="413"/>
        <v>48744</v>
      </c>
      <c r="D548" s="31">
        <f t="shared" si="413"/>
        <v>48745</v>
      </c>
      <c r="E548" s="31">
        <f t="shared" si="413"/>
        <v>48746</v>
      </c>
      <c r="F548" s="31">
        <f t="shared" si="413"/>
        <v>48747</v>
      </c>
      <c r="G548" s="31">
        <f t="shared" si="413"/>
        <v>48748</v>
      </c>
      <c r="H548" s="31">
        <f t="shared" si="413"/>
        <v>48749</v>
      </c>
    </row>
    <row r="549" spans="1:8" x14ac:dyDescent="0.25">
      <c r="A549" t="str">
        <f t="shared" si="410"/>
        <v>262033</v>
      </c>
      <c r="B549" s="31">
        <f t="shared" ref="B549:H549" si="414">+B548+7</f>
        <v>48750</v>
      </c>
      <c r="C549" s="31">
        <f t="shared" si="414"/>
        <v>48751</v>
      </c>
      <c r="D549" s="31">
        <f t="shared" si="414"/>
        <v>48752</v>
      </c>
      <c r="E549" s="31">
        <f t="shared" si="414"/>
        <v>48753</v>
      </c>
      <c r="F549" s="31">
        <f t="shared" si="414"/>
        <v>48754</v>
      </c>
      <c r="G549" s="31">
        <f t="shared" si="414"/>
        <v>48755</v>
      </c>
      <c r="H549" s="31">
        <f t="shared" si="414"/>
        <v>48756</v>
      </c>
    </row>
    <row r="550" spans="1:8" x14ac:dyDescent="0.25">
      <c r="A550" t="str">
        <f t="shared" si="410"/>
        <v>272033</v>
      </c>
      <c r="B550" s="31">
        <f t="shared" ref="B550:H550" si="415">+B549+7</f>
        <v>48757</v>
      </c>
      <c r="C550" s="31">
        <f t="shared" si="415"/>
        <v>48758</v>
      </c>
      <c r="D550" s="31">
        <f t="shared" si="415"/>
        <v>48759</v>
      </c>
      <c r="E550" s="31">
        <f t="shared" si="415"/>
        <v>48760</v>
      </c>
      <c r="F550" s="31">
        <f t="shared" si="415"/>
        <v>48761</v>
      </c>
      <c r="G550" s="31">
        <f t="shared" si="415"/>
        <v>48762</v>
      </c>
      <c r="H550" s="31">
        <f t="shared" si="415"/>
        <v>48763</v>
      </c>
    </row>
    <row r="551" spans="1:8" x14ac:dyDescent="0.25">
      <c r="A551" t="str">
        <f t="shared" si="410"/>
        <v>282033</v>
      </c>
      <c r="B551" s="31">
        <f t="shared" ref="B551:H551" si="416">+B550+7</f>
        <v>48764</v>
      </c>
      <c r="C551" s="31">
        <f t="shared" si="416"/>
        <v>48765</v>
      </c>
      <c r="D551" s="31">
        <f t="shared" si="416"/>
        <v>48766</v>
      </c>
      <c r="E551" s="31">
        <f t="shared" si="416"/>
        <v>48767</v>
      </c>
      <c r="F551" s="31">
        <f t="shared" si="416"/>
        <v>48768</v>
      </c>
      <c r="G551" s="31">
        <f t="shared" si="416"/>
        <v>48769</v>
      </c>
      <c r="H551" s="31">
        <f t="shared" si="416"/>
        <v>48770</v>
      </c>
    </row>
    <row r="552" spans="1:8" x14ac:dyDescent="0.25">
      <c r="A552" t="str">
        <f t="shared" si="410"/>
        <v>292033</v>
      </c>
      <c r="B552" s="31">
        <f t="shared" ref="B552:H552" si="417">+B551+7</f>
        <v>48771</v>
      </c>
      <c r="C552" s="31">
        <f t="shared" si="417"/>
        <v>48772</v>
      </c>
      <c r="D552" s="31">
        <f t="shared" si="417"/>
        <v>48773</v>
      </c>
      <c r="E552" s="31">
        <f t="shared" si="417"/>
        <v>48774</v>
      </c>
      <c r="F552" s="31">
        <f t="shared" si="417"/>
        <v>48775</v>
      </c>
      <c r="G552" s="31">
        <f t="shared" si="417"/>
        <v>48776</v>
      </c>
      <c r="H552" s="31">
        <f t="shared" si="417"/>
        <v>48777</v>
      </c>
    </row>
    <row r="553" spans="1:8" x14ac:dyDescent="0.25">
      <c r="A553" t="str">
        <f t="shared" si="410"/>
        <v>302033</v>
      </c>
      <c r="B553" s="31">
        <f t="shared" ref="B553:H553" si="418">+B552+7</f>
        <v>48778</v>
      </c>
      <c r="C553" s="31">
        <f t="shared" si="418"/>
        <v>48779</v>
      </c>
      <c r="D553" s="31">
        <f t="shared" si="418"/>
        <v>48780</v>
      </c>
      <c r="E553" s="31">
        <f t="shared" si="418"/>
        <v>48781</v>
      </c>
      <c r="F553" s="31">
        <f t="shared" si="418"/>
        <v>48782</v>
      </c>
      <c r="G553" s="31">
        <f t="shared" si="418"/>
        <v>48783</v>
      </c>
      <c r="H553" s="31">
        <f t="shared" si="418"/>
        <v>48784</v>
      </c>
    </row>
    <row r="554" spans="1:8" x14ac:dyDescent="0.25">
      <c r="A554" t="str">
        <f t="shared" si="410"/>
        <v>312033</v>
      </c>
      <c r="B554" s="31">
        <f t="shared" ref="B554:H554" si="419">+B553+7</f>
        <v>48785</v>
      </c>
      <c r="C554" s="31">
        <f t="shared" si="419"/>
        <v>48786</v>
      </c>
      <c r="D554" s="31">
        <f t="shared" si="419"/>
        <v>48787</v>
      </c>
      <c r="E554" s="31">
        <f t="shared" si="419"/>
        <v>48788</v>
      </c>
      <c r="F554" s="31">
        <f t="shared" si="419"/>
        <v>48789</v>
      </c>
      <c r="G554" s="31">
        <f t="shared" si="419"/>
        <v>48790</v>
      </c>
      <c r="H554" s="31">
        <f t="shared" si="419"/>
        <v>48791</v>
      </c>
    </row>
    <row r="555" spans="1:8" x14ac:dyDescent="0.25">
      <c r="A555" t="str">
        <f t="shared" si="410"/>
        <v>322033</v>
      </c>
      <c r="B555" s="31">
        <f t="shared" ref="B555:H555" si="420">+B554+7</f>
        <v>48792</v>
      </c>
      <c r="C555" s="31">
        <f t="shared" si="420"/>
        <v>48793</v>
      </c>
      <c r="D555" s="31">
        <f t="shared" si="420"/>
        <v>48794</v>
      </c>
      <c r="E555" s="31">
        <f t="shared" si="420"/>
        <v>48795</v>
      </c>
      <c r="F555" s="31">
        <f t="shared" si="420"/>
        <v>48796</v>
      </c>
      <c r="G555" s="31">
        <f t="shared" si="420"/>
        <v>48797</v>
      </c>
      <c r="H555" s="31">
        <f t="shared" si="420"/>
        <v>48798</v>
      </c>
    </row>
    <row r="556" spans="1:8" x14ac:dyDescent="0.25">
      <c r="A556" t="str">
        <f t="shared" si="410"/>
        <v>332033</v>
      </c>
      <c r="B556" s="31">
        <f t="shared" ref="B556:H556" si="421">+B555+7</f>
        <v>48799</v>
      </c>
      <c r="C556" s="31">
        <f t="shared" si="421"/>
        <v>48800</v>
      </c>
      <c r="D556" s="31">
        <f t="shared" si="421"/>
        <v>48801</v>
      </c>
      <c r="E556" s="31">
        <f t="shared" si="421"/>
        <v>48802</v>
      </c>
      <c r="F556" s="31">
        <f t="shared" si="421"/>
        <v>48803</v>
      </c>
      <c r="G556" s="31">
        <f t="shared" si="421"/>
        <v>48804</v>
      </c>
      <c r="H556" s="31">
        <f t="shared" si="421"/>
        <v>48805</v>
      </c>
    </row>
    <row r="557" spans="1:8" x14ac:dyDescent="0.25">
      <c r="A557" t="str">
        <f t="shared" si="410"/>
        <v>342033</v>
      </c>
      <c r="B557" s="31">
        <f t="shared" ref="B557:H557" si="422">+B556+7</f>
        <v>48806</v>
      </c>
      <c r="C557" s="31">
        <f t="shared" si="422"/>
        <v>48807</v>
      </c>
      <c r="D557" s="31">
        <f t="shared" si="422"/>
        <v>48808</v>
      </c>
      <c r="E557" s="31">
        <f t="shared" si="422"/>
        <v>48809</v>
      </c>
      <c r="F557" s="31">
        <f t="shared" si="422"/>
        <v>48810</v>
      </c>
      <c r="G557" s="31">
        <f t="shared" si="422"/>
        <v>48811</v>
      </c>
      <c r="H557" s="31">
        <f t="shared" si="422"/>
        <v>48812</v>
      </c>
    </row>
    <row r="558" spans="1:8" x14ac:dyDescent="0.25">
      <c r="A558" t="str">
        <f t="shared" si="410"/>
        <v>352033</v>
      </c>
      <c r="B558" s="31">
        <f t="shared" ref="B558:H558" si="423">+B557+7</f>
        <v>48813</v>
      </c>
      <c r="C558" s="31">
        <f t="shared" si="423"/>
        <v>48814</v>
      </c>
      <c r="D558" s="31">
        <f t="shared" si="423"/>
        <v>48815</v>
      </c>
      <c r="E558" s="31">
        <f t="shared" si="423"/>
        <v>48816</v>
      </c>
      <c r="F558" s="31">
        <f t="shared" si="423"/>
        <v>48817</v>
      </c>
      <c r="G558" s="31">
        <f t="shared" si="423"/>
        <v>48818</v>
      </c>
      <c r="H558" s="31">
        <f t="shared" si="423"/>
        <v>48819</v>
      </c>
    </row>
    <row r="559" spans="1:8" x14ac:dyDescent="0.25">
      <c r="A559" t="str">
        <f t="shared" si="410"/>
        <v>362033</v>
      </c>
      <c r="B559" s="31">
        <f t="shared" ref="B559:H559" si="424">+B558+7</f>
        <v>48820</v>
      </c>
      <c r="C559" s="31">
        <f t="shared" si="424"/>
        <v>48821</v>
      </c>
      <c r="D559" s="31">
        <f t="shared" si="424"/>
        <v>48822</v>
      </c>
      <c r="E559" s="31">
        <f t="shared" si="424"/>
        <v>48823</v>
      </c>
      <c r="F559" s="31">
        <f t="shared" si="424"/>
        <v>48824</v>
      </c>
      <c r="G559" s="31">
        <f t="shared" si="424"/>
        <v>48825</v>
      </c>
      <c r="H559" s="31">
        <f t="shared" si="424"/>
        <v>48826</v>
      </c>
    </row>
    <row r="560" spans="1:8" x14ac:dyDescent="0.25">
      <c r="A560" t="str">
        <f t="shared" si="410"/>
        <v>372033</v>
      </c>
      <c r="B560" s="31">
        <f t="shared" ref="B560:H560" si="425">+B559+7</f>
        <v>48827</v>
      </c>
      <c r="C560" s="31">
        <f t="shared" si="425"/>
        <v>48828</v>
      </c>
      <c r="D560" s="31">
        <f t="shared" si="425"/>
        <v>48829</v>
      </c>
      <c r="E560" s="31">
        <f t="shared" si="425"/>
        <v>48830</v>
      </c>
      <c r="F560" s="31">
        <f t="shared" si="425"/>
        <v>48831</v>
      </c>
      <c r="G560" s="31">
        <f t="shared" si="425"/>
        <v>48832</v>
      </c>
      <c r="H560" s="31">
        <f t="shared" si="425"/>
        <v>48833</v>
      </c>
    </row>
    <row r="561" spans="1:8" x14ac:dyDescent="0.25">
      <c r="A561" t="str">
        <f t="shared" si="410"/>
        <v>382033</v>
      </c>
      <c r="B561" s="31">
        <f t="shared" ref="B561:H561" si="426">+B560+7</f>
        <v>48834</v>
      </c>
      <c r="C561" s="31">
        <f t="shared" si="426"/>
        <v>48835</v>
      </c>
      <c r="D561" s="31">
        <f t="shared" si="426"/>
        <v>48836</v>
      </c>
      <c r="E561" s="31">
        <f t="shared" si="426"/>
        <v>48837</v>
      </c>
      <c r="F561" s="31">
        <f t="shared" si="426"/>
        <v>48838</v>
      </c>
      <c r="G561" s="31">
        <f t="shared" si="426"/>
        <v>48839</v>
      </c>
      <c r="H561" s="31">
        <f t="shared" si="426"/>
        <v>48840</v>
      </c>
    </row>
    <row r="562" spans="1:8" x14ac:dyDescent="0.25">
      <c r="A562" t="str">
        <f t="shared" si="410"/>
        <v>392033</v>
      </c>
      <c r="B562" s="31">
        <f t="shared" ref="B562:H562" si="427">+B561+7</f>
        <v>48841</v>
      </c>
      <c r="C562" s="31">
        <f t="shared" si="427"/>
        <v>48842</v>
      </c>
      <c r="D562" s="31">
        <f t="shared" si="427"/>
        <v>48843</v>
      </c>
      <c r="E562" s="31">
        <f t="shared" si="427"/>
        <v>48844</v>
      </c>
      <c r="F562" s="31">
        <f t="shared" si="427"/>
        <v>48845</v>
      </c>
      <c r="G562" s="31">
        <f t="shared" si="427"/>
        <v>48846</v>
      </c>
      <c r="H562" s="31">
        <f t="shared" si="427"/>
        <v>48847</v>
      </c>
    </row>
    <row r="563" spans="1:8" x14ac:dyDescent="0.25">
      <c r="A563" t="str">
        <f t="shared" si="410"/>
        <v>402033</v>
      </c>
      <c r="B563" s="31">
        <f t="shared" ref="B563:H563" si="428">+B562+7</f>
        <v>48848</v>
      </c>
      <c r="C563" s="31">
        <f t="shared" si="428"/>
        <v>48849</v>
      </c>
      <c r="D563" s="31">
        <f t="shared" si="428"/>
        <v>48850</v>
      </c>
      <c r="E563" s="31">
        <f t="shared" si="428"/>
        <v>48851</v>
      </c>
      <c r="F563" s="31">
        <f t="shared" si="428"/>
        <v>48852</v>
      </c>
      <c r="G563" s="31">
        <f t="shared" si="428"/>
        <v>48853</v>
      </c>
      <c r="H563" s="31">
        <f t="shared" si="428"/>
        <v>48854</v>
      </c>
    </row>
    <row r="564" spans="1:8" x14ac:dyDescent="0.25">
      <c r="A564" t="str">
        <f t="shared" si="410"/>
        <v>412033</v>
      </c>
      <c r="B564" s="31">
        <f t="shared" ref="B564:H564" si="429">+B563+7</f>
        <v>48855</v>
      </c>
      <c r="C564" s="31">
        <f t="shared" si="429"/>
        <v>48856</v>
      </c>
      <c r="D564" s="31">
        <f t="shared" si="429"/>
        <v>48857</v>
      </c>
      <c r="E564" s="31">
        <f t="shared" si="429"/>
        <v>48858</v>
      </c>
      <c r="F564" s="31">
        <f t="shared" si="429"/>
        <v>48859</v>
      </c>
      <c r="G564" s="31">
        <f t="shared" si="429"/>
        <v>48860</v>
      </c>
      <c r="H564" s="31">
        <f t="shared" si="429"/>
        <v>48861</v>
      </c>
    </row>
    <row r="565" spans="1:8" x14ac:dyDescent="0.25">
      <c r="A565" t="str">
        <f t="shared" si="410"/>
        <v>422033</v>
      </c>
      <c r="B565" s="31">
        <f t="shared" ref="B565:H565" si="430">+B564+7</f>
        <v>48862</v>
      </c>
      <c r="C565" s="31">
        <f t="shared" si="430"/>
        <v>48863</v>
      </c>
      <c r="D565" s="31">
        <f t="shared" si="430"/>
        <v>48864</v>
      </c>
      <c r="E565" s="31">
        <f t="shared" si="430"/>
        <v>48865</v>
      </c>
      <c r="F565" s="31">
        <f t="shared" si="430"/>
        <v>48866</v>
      </c>
      <c r="G565" s="31">
        <f t="shared" si="430"/>
        <v>48867</v>
      </c>
      <c r="H565" s="31">
        <f t="shared" si="430"/>
        <v>48868</v>
      </c>
    </row>
    <row r="566" spans="1:8" x14ac:dyDescent="0.25">
      <c r="A566" t="str">
        <f t="shared" si="410"/>
        <v>432033</v>
      </c>
      <c r="B566" s="31">
        <f t="shared" ref="B566:H566" si="431">+B565+7</f>
        <v>48869</v>
      </c>
      <c r="C566" s="31">
        <f t="shared" si="431"/>
        <v>48870</v>
      </c>
      <c r="D566" s="31">
        <f t="shared" si="431"/>
        <v>48871</v>
      </c>
      <c r="E566" s="31">
        <f t="shared" si="431"/>
        <v>48872</v>
      </c>
      <c r="F566" s="31">
        <f t="shared" si="431"/>
        <v>48873</v>
      </c>
      <c r="G566" s="31">
        <f t="shared" si="431"/>
        <v>48874</v>
      </c>
      <c r="H566" s="31">
        <f t="shared" si="431"/>
        <v>48875</v>
      </c>
    </row>
    <row r="567" spans="1:8" x14ac:dyDescent="0.25">
      <c r="A567" t="str">
        <f t="shared" si="410"/>
        <v>442033</v>
      </c>
      <c r="B567" s="31">
        <f t="shared" ref="B567:H567" si="432">+B566+7</f>
        <v>48876</v>
      </c>
      <c r="C567" s="31">
        <f t="shared" si="432"/>
        <v>48877</v>
      </c>
      <c r="D567" s="31">
        <f t="shared" si="432"/>
        <v>48878</v>
      </c>
      <c r="E567" s="31">
        <f t="shared" si="432"/>
        <v>48879</v>
      </c>
      <c r="F567" s="31">
        <f t="shared" si="432"/>
        <v>48880</v>
      </c>
      <c r="G567" s="31">
        <f t="shared" si="432"/>
        <v>48881</v>
      </c>
      <c r="H567" s="31">
        <f t="shared" si="432"/>
        <v>48882</v>
      </c>
    </row>
    <row r="568" spans="1:8" x14ac:dyDescent="0.25">
      <c r="A568" t="str">
        <f t="shared" si="410"/>
        <v>452033</v>
      </c>
      <c r="B568" s="31">
        <f t="shared" ref="B568:H568" si="433">+B567+7</f>
        <v>48883</v>
      </c>
      <c r="C568" s="31">
        <f t="shared" si="433"/>
        <v>48884</v>
      </c>
      <c r="D568" s="31">
        <f t="shared" si="433"/>
        <v>48885</v>
      </c>
      <c r="E568" s="31">
        <f t="shared" si="433"/>
        <v>48886</v>
      </c>
      <c r="F568" s="31">
        <f t="shared" si="433"/>
        <v>48887</v>
      </c>
      <c r="G568" s="31">
        <f t="shared" si="433"/>
        <v>48888</v>
      </c>
      <c r="H568" s="31">
        <f t="shared" si="433"/>
        <v>48889</v>
      </c>
    </row>
    <row r="569" spans="1:8" x14ac:dyDescent="0.25">
      <c r="A569" t="str">
        <f t="shared" si="410"/>
        <v>462033</v>
      </c>
      <c r="B569" s="31">
        <f t="shared" ref="B569:H569" si="434">+B568+7</f>
        <v>48890</v>
      </c>
      <c r="C569" s="31">
        <f t="shared" si="434"/>
        <v>48891</v>
      </c>
      <c r="D569" s="31">
        <f t="shared" si="434"/>
        <v>48892</v>
      </c>
      <c r="E569" s="31">
        <f t="shared" si="434"/>
        <v>48893</v>
      </c>
      <c r="F569" s="31">
        <f t="shared" si="434"/>
        <v>48894</v>
      </c>
      <c r="G569" s="31">
        <f t="shared" si="434"/>
        <v>48895</v>
      </c>
      <c r="H569" s="31">
        <f t="shared" si="434"/>
        <v>48896</v>
      </c>
    </row>
    <row r="570" spans="1:8" x14ac:dyDescent="0.25">
      <c r="A570" t="str">
        <f t="shared" si="410"/>
        <v>472033</v>
      </c>
      <c r="B570" s="31">
        <f t="shared" ref="B570:H570" si="435">+B569+7</f>
        <v>48897</v>
      </c>
      <c r="C570" s="31">
        <f t="shared" si="435"/>
        <v>48898</v>
      </c>
      <c r="D570" s="31">
        <f t="shared" si="435"/>
        <v>48899</v>
      </c>
      <c r="E570" s="31">
        <f t="shared" si="435"/>
        <v>48900</v>
      </c>
      <c r="F570" s="31">
        <f t="shared" si="435"/>
        <v>48901</v>
      </c>
      <c r="G570" s="31">
        <f t="shared" si="435"/>
        <v>48902</v>
      </c>
      <c r="H570" s="31">
        <f t="shared" si="435"/>
        <v>48903</v>
      </c>
    </row>
    <row r="571" spans="1:8" x14ac:dyDescent="0.25">
      <c r="A571" t="str">
        <f t="shared" si="410"/>
        <v>482033</v>
      </c>
      <c r="B571" s="31">
        <f t="shared" ref="B571:H571" si="436">+B570+7</f>
        <v>48904</v>
      </c>
      <c r="C571" s="31">
        <f t="shared" si="436"/>
        <v>48905</v>
      </c>
      <c r="D571" s="31">
        <f t="shared" si="436"/>
        <v>48906</v>
      </c>
      <c r="E571" s="31">
        <f t="shared" si="436"/>
        <v>48907</v>
      </c>
      <c r="F571" s="31">
        <f t="shared" si="436"/>
        <v>48908</v>
      </c>
      <c r="G571" s="31">
        <f t="shared" si="436"/>
        <v>48909</v>
      </c>
      <c r="H571" s="31">
        <f t="shared" si="436"/>
        <v>48910</v>
      </c>
    </row>
    <row r="572" spans="1:8" x14ac:dyDescent="0.25">
      <c r="A572" t="str">
        <f t="shared" si="410"/>
        <v>492033</v>
      </c>
      <c r="B572" s="31">
        <f t="shared" ref="B572:H572" si="437">+B571+7</f>
        <v>48911</v>
      </c>
      <c r="C572" s="31">
        <f t="shared" si="437"/>
        <v>48912</v>
      </c>
      <c r="D572" s="31">
        <f t="shared" si="437"/>
        <v>48913</v>
      </c>
      <c r="E572" s="31">
        <f t="shared" si="437"/>
        <v>48914</v>
      </c>
      <c r="F572" s="31">
        <f t="shared" si="437"/>
        <v>48915</v>
      </c>
      <c r="G572" s="31">
        <f t="shared" si="437"/>
        <v>48916</v>
      </c>
      <c r="H572" s="31">
        <f t="shared" si="437"/>
        <v>48917</v>
      </c>
    </row>
    <row r="573" spans="1:8" x14ac:dyDescent="0.25">
      <c r="A573" t="str">
        <f t="shared" si="410"/>
        <v>502033</v>
      </c>
      <c r="B573" s="31">
        <f t="shared" ref="B573:H573" si="438">+B572+7</f>
        <v>48918</v>
      </c>
      <c r="C573" s="31">
        <f t="shared" si="438"/>
        <v>48919</v>
      </c>
      <c r="D573" s="31">
        <f t="shared" si="438"/>
        <v>48920</v>
      </c>
      <c r="E573" s="31">
        <f t="shared" si="438"/>
        <v>48921</v>
      </c>
      <c r="F573" s="31">
        <f t="shared" si="438"/>
        <v>48922</v>
      </c>
      <c r="G573" s="31">
        <f t="shared" si="438"/>
        <v>48923</v>
      </c>
      <c r="H573" s="31">
        <f t="shared" si="438"/>
        <v>48924</v>
      </c>
    </row>
    <row r="574" spans="1:8" x14ac:dyDescent="0.25">
      <c r="A574" t="str">
        <f t="shared" si="410"/>
        <v>512033</v>
      </c>
      <c r="B574" s="31">
        <f t="shared" ref="B574:H574" si="439">+B573+7</f>
        <v>48925</v>
      </c>
      <c r="C574" s="31">
        <f t="shared" si="439"/>
        <v>48926</v>
      </c>
      <c r="D574" s="31">
        <f t="shared" si="439"/>
        <v>48927</v>
      </c>
      <c r="E574" s="31">
        <f t="shared" si="439"/>
        <v>48928</v>
      </c>
      <c r="F574" s="31">
        <f t="shared" si="439"/>
        <v>48929</v>
      </c>
      <c r="G574" s="31">
        <f t="shared" si="439"/>
        <v>48930</v>
      </c>
      <c r="H574" s="31">
        <f t="shared" si="439"/>
        <v>48931</v>
      </c>
    </row>
    <row r="575" spans="1:8" x14ac:dyDescent="0.25">
      <c r="A575" t="str">
        <f t="shared" si="410"/>
        <v>522033</v>
      </c>
      <c r="B575" s="31">
        <f t="shared" ref="B575:H575" si="440">+B574+7</f>
        <v>48932</v>
      </c>
      <c r="C575" s="31">
        <f t="shared" si="440"/>
        <v>48933</v>
      </c>
      <c r="D575" s="31">
        <f t="shared" si="440"/>
        <v>48934</v>
      </c>
      <c r="E575" s="31">
        <f t="shared" si="440"/>
        <v>48935</v>
      </c>
      <c r="F575" s="31">
        <f t="shared" si="440"/>
        <v>48936</v>
      </c>
      <c r="G575" s="31">
        <f t="shared" si="440"/>
        <v>48937</v>
      </c>
      <c r="H575" s="31">
        <f t="shared" si="440"/>
        <v>48938</v>
      </c>
    </row>
    <row r="576" spans="1:8" x14ac:dyDescent="0.25">
      <c r="A576" t="str">
        <f t="shared" si="410"/>
        <v>12034</v>
      </c>
      <c r="B576" s="31">
        <f t="shared" ref="B576:H576" si="441">+B575+7</f>
        <v>48939</v>
      </c>
      <c r="C576" s="31">
        <f t="shared" si="441"/>
        <v>48940</v>
      </c>
      <c r="D576" s="31">
        <f t="shared" si="441"/>
        <v>48941</v>
      </c>
      <c r="E576" s="31">
        <f t="shared" si="441"/>
        <v>48942</v>
      </c>
      <c r="F576" s="31">
        <f t="shared" si="441"/>
        <v>48943</v>
      </c>
      <c r="G576" s="31">
        <f t="shared" si="441"/>
        <v>48944</v>
      </c>
      <c r="H576" s="31">
        <f t="shared" si="441"/>
        <v>48945</v>
      </c>
    </row>
    <row r="577" spans="1:8" x14ac:dyDescent="0.25">
      <c r="A577" t="str">
        <f t="shared" si="410"/>
        <v>22034</v>
      </c>
      <c r="B577" s="31">
        <f t="shared" ref="B577:H577" si="442">+B576+7</f>
        <v>48946</v>
      </c>
      <c r="C577" s="31">
        <f t="shared" si="442"/>
        <v>48947</v>
      </c>
      <c r="D577" s="31">
        <f t="shared" si="442"/>
        <v>48948</v>
      </c>
      <c r="E577" s="31">
        <f t="shared" si="442"/>
        <v>48949</v>
      </c>
      <c r="F577" s="31">
        <f t="shared" si="442"/>
        <v>48950</v>
      </c>
      <c r="G577" s="31">
        <f t="shared" si="442"/>
        <v>48951</v>
      </c>
      <c r="H577" s="31">
        <f t="shared" si="442"/>
        <v>48952</v>
      </c>
    </row>
    <row r="578" spans="1:8" x14ac:dyDescent="0.25">
      <c r="A578" t="str">
        <f t="shared" si="410"/>
        <v>32034</v>
      </c>
      <c r="B578" s="31">
        <f t="shared" ref="B578:H578" si="443">+B577+7</f>
        <v>48953</v>
      </c>
      <c r="C578" s="31">
        <f t="shared" si="443"/>
        <v>48954</v>
      </c>
      <c r="D578" s="31">
        <f t="shared" si="443"/>
        <v>48955</v>
      </c>
      <c r="E578" s="31">
        <f t="shared" si="443"/>
        <v>48956</v>
      </c>
      <c r="F578" s="31">
        <f t="shared" si="443"/>
        <v>48957</v>
      </c>
      <c r="G578" s="31">
        <f t="shared" si="443"/>
        <v>48958</v>
      </c>
      <c r="H578" s="31">
        <f t="shared" si="443"/>
        <v>48959</v>
      </c>
    </row>
    <row r="579" spans="1:8" x14ac:dyDescent="0.25">
      <c r="A579" t="str">
        <f t="shared" si="410"/>
        <v>42034</v>
      </c>
      <c r="B579" s="31">
        <f t="shared" ref="B579:H579" si="444">+B578+7</f>
        <v>48960</v>
      </c>
      <c r="C579" s="31">
        <f t="shared" si="444"/>
        <v>48961</v>
      </c>
      <c r="D579" s="31">
        <f t="shared" si="444"/>
        <v>48962</v>
      </c>
      <c r="E579" s="31">
        <f t="shared" si="444"/>
        <v>48963</v>
      </c>
      <c r="F579" s="31">
        <f t="shared" si="444"/>
        <v>48964</v>
      </c>
      <c r="G579" s="31">
        <f t="shared" si="444"/>
        <v>48965</v>
      </c>
      <c r="H579" s="31">
        <f t="shared" si="444"/>
        <v>48966</v>
      </c>
    </row>
    <row r="580" spans="1:8" x14ac:dyDescent="0.25">
      <c r="A580" t="str">
        <f t="shared" si="410"/>
        <v>52034</v>
      </c>
      <c r="B580" s="31">
        <f t="shared" ref="B580:H580" si="445">+B579+7</f>
        <v>48967</v>
      </c>
      <c r="C580" s="31">
        <f t="shared" si="445"/>
        <v>48968</v>
      </c>
      <c r="D580" s="31">
        <f t="shared" si="445"/>
        <v>48969</v>
      </c>
      <c r="E580" s="31">
        <f t="shared" si="445"/>
        <v>48970</v>
      </c>
      <c r="F580" s="31">
        <f t="shared" si="445"/>
        <v>48971</v>
      </c>
      <c r="G580" s="31">
        <f t="shared" si="445"/>
        <v>48972</v>
      </c>
      <c r="H580" s="31">
        <f t="shared" si="445"/>
        <v>48973</v>
      </c>
    </row>
    <row r="581" spans="1:8" x14ac:dyDescent="0.25">
      <c r="A581" t="str">
        <f t="shared" si="410"/>
        <v>62034</v>
      </c>
      <c r="B581" s="31">
        <f t="shared" ref="B581:H581" si="446">+B580+7</f>
        <v>48974</v>
      </c>
      <c r="C581" s="31">
        <f t="shared" si="446"/>
        <v>48975</v>
      </c>
      <c r="D581" s="31">
        <f t="shared" si="446"/>
        <v>48976</v>
      </c>
      <c r="E581" s="31">
        <f t="shared" si="446"/>
        <v>48977</v>
      </c>
      <c r="F581" s="31">
        <f t="shared" si="446"/>
        <v>48978</v>
      </c>
      <c r="G581" s="31">
        <f t="shared" si="446"/>
        <v>48979</v>
      </c>
      <c r="H581" s="31">
        <f t="shared" si="446"/>
        <v>48980</v>
      </c>
    </row>
    <row r="582" spans="1:8" x14ac:dyDescent="0.25">
      <c r="A582" t="str">
        <f t="shared" si="410"/>
        <v>72034</v>
      </c>
      <c r="B582" s="31">
        <f t="shared" ref="B582:H582" si="447">+B581+7</f>
        <v>48981</v>
      </c>
      <c r="C582" s="31">
        <f t="shared" si="447"/>
        <v>48982</v>
      </c>
      <c r="D582" s="31">
        <f t="shared" si="447"/>
        <v>48983</v>
      </c>
      <c r="E582" s="31">
        <f t="shared" si="447"/>
        <v>48984</v>
      </c>
      <c r="F582" s="31">
        <f t="shared" si="447"/>
        <v>48985</v>
      </c>
      <c r="G582" s="31">
        <f t="shared" si="447"/>
        <v>48986</v>
      </c>
      <c r="H582" s="31">
        <f t="shared" si="447"/>
        <v>48987</v>
      </c>
    </row>
    <row r="583" spans="1:8" x14ac:dyDescent="0.25">
      <c r="A583" t="str">
        <f t="shared" si="410"/>
        <v>82034</v>
      </c>
      <c r="B583" s="31">
        <f t="shared" ref="B583:H583" si="448">+B582+7</f>
        <v>48988</v>
      </c>
      <c r="C583" s="31">
        <f t="shared" si="448"/>
        <v>48989</v>
      </c>
      <c r="D583" s="31">
        <f t="shared" si="448"/>
        <v>48990</v>
      </c>
      <c r="E583" s="31">
        <f t="shared" si="448"/>
        <v>48991</v>
      </c>
      <c r="F583" s="31">
        <f t="shared" si="448"/>
        <v>48992</v>
      </c>
      <c r="G583" s="31">
        <f t="shared" si="448"/>
        <v>48993</v>
      </c>
      <c r="H583" s="31">
        <f t="shared" si="448"/>
        <v>48994</v>
      </c>
    </row>
    <row r="584" spans="1:8" x14ac:dyDescent="0.25">
      <c r="A584" t="str">
        <f t="shared" si="410"/>
        <v>92034</v>
      </c>
      <c r="B584" s="31">
        <f t="shared" ref="B584:H584" si="449">+B583+7</f>
        <v>48995</v>
      </c>
      <c r="C584" s="31">
        <f t="shared" si="449"/>
        <v>48996</v>
      </c>
      <c r="D584" s="31">
        <f t="shared" si="449"/>
        <v>48997</v>
      </c>
      <c r="E584" s="31">
        <f t="shared" si="449"/>
        <v>48998</v>
      </c>
      <c r="F584" s="31">
        <f t="shared" si="449"/>
        <v>48999</v>
      </c>
      <c r="G584" s="31">
        <f t="shared" si="449"/>
        <v>49000</v>
      </c>
      <c r="H584" s="31">
        <f t="shared" si="449"/>
        <v>49001</v>
      </c>
    </row>
    <row r="585" spans="1:8" x14ac:dyDescent="0.25">
      <c r="A585" t="str">
        <f t="shared" si="410"/>
        <v>102034</v>
      </c>
      <c r="B585" s="31">
        <f t="shared" ref="B585:H585" si="450">+B584+7</f>
        <v>49002</v>
      </c>
      <c r="C585" s="31">
        <f t="shared" si="450"/>
        <v>49003</v>
      </c>
      <c r="D585" s="31">
        <f t="shared" si="450"/>
        <v>49004</v>
      </c>
      <c r="E585" s="31">
        <f t="shared" si="450"/>
        <v>49005</v>
      </c>
      <c r="F585" s="31">
        <f t="shared" si="450"/>
        <v>49006</v>
      </c>
      <c r="G585" s="31">
        <f t="shared" si="450"/>
        <v>49007</v>
      </c>
      <c r="H585" s="31">
        <f t="shared" si="450"/>
        <v>49008</v>
      </c>
    </row>
    <row r="586" spans="1:8" x14ac:dyDescent="0.25">
      <c r="A586" t="str">
        <f t="shared" si="410"/>
        <v>112034</v>
      </c>
      <c r="B586" s="31">
        <f t="shared" ref="B586:H586" si="451">+B585+7</f>
        <v>49009</v>
      </c>
      <c r="C586" s="31">
        <f t="shared" si="451"/>
        <v>49010</v>
      </c>
      <c r="D586" s="31">
        <f t="shared" si="451"/>
        <v>49011</v>
      </c>
      <c r="E586" s="31">
        <f t="shared" si="451"/>
        <v>49012</v>
      </c>
      <c r="F586" s="31">
        <f t="shared" si="451"/>
        <v>49013</v>
      </c>
      <c r="G586" s="31">
        <f t="shared" si="451"/>
        <v>49014</v>
      </c>
      <c r="H586" s="31">
        <f t="shared" si="451"/>
        <v>49015</v>
      </c>
    </row>
    <row r="587" spans="1:8" x14ac:dyDescent="0.25">
      <c r="A587" t="str">
        <f t="shared" si="410"/>
        <v>122034</v>
      </c>
      <c r="B587" s="31">
        <f t="shared" ref="B587:H587" si="452">+B586+7</f>
        <v>49016</v>
      </c>
      <c r="C587" s="31">
        <f t="shared" si="452"/>
        <v>49017</v>
      </c>
      <c r="D587" s="31">
        <f t="shared" si="452"/>
        <v>49018</v>
      </c>
      <c r="E587" s="31">
        <f t="shared" si="452"/>
        <v>49019</v>
      </c>
      <c r="F587" s="31">
        <f t="shared" si="452"/>
        <v>49020</v>
      </c>
      <c r="G587" s="31">
        <f t="shared" si="452"/>
        <v>49021</v>
      </c>
      <c r="H587" s="31">
        <f t="shared" si="452"/>
        <v>49022</v>
      </c>
    </row>
    <row r="588" spans="1:8" x14ac:dyDescent="0.25">
      <c r="A588" t="str">
        <f t="shared" si="410"/>
        <v>132034</v>
      </c>
      <c r="B588" s="31">
        <f t="shared" ref="B588:H588" si="453">+B587+7</f>
        <v>49023</v>
      </c>
      <c r="C588" s="31">
        <f t="shared" si="453"/>
        <v>49024</v>
      </c>
      <c r="D588" s="31">
        <f t="shared" si="453"/>
        <v>49025</v>
      </c>
      <c r="E588" s="31">
        <f t="shared" si="453"/>
        <v>49026</v>
      </c>
      <c r="F588" s="31">
        <f t="shared" si="453"/>
        <v>49027</v>
      </c>
      <c r="G588" s="31">
        <f t="shared" si="453"/>
        <v>49028</v>
      </c>
      <c r="H588" s="31">
        <f t="shared" si="453"/>
        <v>49029</v>
      </c>
    </row>
    <row r="589" spans="1:8" x14ac:dyDescent="0.25">
      <c r="A589" t="str">
        <f t="shared" si="410"/>
        <v>142034</v>
      </c>
      <c r="B589" s="31">
        <f t="shared" ref="B589:H589" si="454">+B588+7</f>
        <v>49030</v>
      </c>
      <c r="C589" s="31">
        <f t="shared" si="454"/>
        <v>49031</v>
      </c>
      <c r="D589" s="31">
        <f t="shared" si="454"/>
        <v>49032</v>
      </c>
      <c r="E589" s="31">
        <f t="shared" si="454"/>
        <v>49033</v>
      </c>
      <c r="F589" s="31">
        <f t="shared" si="454"/>
        <v>49034</v>
      </c>
      <c r="G589" s="31">
        <f t="shared" si="454"/>
        <v>49035</v>
      </c>
      <c r="H589" s="31">
        <f t="shared" si="454"/>
        <v>49036</v>
      </c>
    </row>
    <row r="590" spans="1:8" x14ac:dyDescent="0.25">
      <c r="A590" t="str">
        <f t="shared" si="410"/>
        <v>152034</v>
      </c>
      <c r="B590" s="31">
        <f t="shared" ref="B590:H590" si="455">+B589+7</f>
        <v>49037</v>
      </c>
      <c r="C590" s="31">
        <f t="shared" si="455"/>
        <v>49038</v>
      </c>
      <c r="D590" s="31">
        <f t="shared" si="455"/>
        <v>49039</v>
      </c>
      <c r="E590" s="31">
        <f t="shared" si="455"/>
        <v>49040</v>
      </c>
      <c r="F590" s="31">
        <f t="shared" si="455"/>
        <v>49041</v>
      </c>
      <c r="G590" s="31">
        <f t="shared" si="455"/>
        <v>49042</v>
      </c>
      <c r="H590" s="31">
        <f t="shared" si="455"/>
        <v>49043</v>
      </c>
    </row>
    <row r="591" spans="1:8" x14ac:dyDescent="0.25">
      <c r="A591" t="str">
        <f t="shared" si="410"/>
        <v>162034</v>
      </c>
      <c r="B591" s="31">
        <f t="shared" ref="B591:H591" si="456">+B590+7</f>
        <v>49044</v>
      </c>
      <c r="C591" s="31">
        <f t="shared" si="456"/>
        <v>49045</v>
      </c>
      <c r="D591" s="31">
        <f t="shared" si="456"/>
        <v>49046</v>
      </c>
      <c r="E591" s="31">
        <f t="shared" si="456"/>
        <v>49047</v>
      </c>
      <c r="F591" s="31">
        <f t="shared" si="456"/>
        <v>49048</v>
      </c>
      <c r="G591" s="31">
        <f t="shared" si="456"/>
        <v>49049</v>
      </c>
      <c r="H591" s="31">
        <f t="shared" si="456"/>
        <v>49050</v>
      </c>
    </row>
    <row r="592" spans="1:8" x14ac:dyDescent="0.25">
      <c r="A592" t="str">
        <f t="shared" si="410"/>
        <v>172034</v>
      </c>
      <c r="B592" s="31">
        <f t="shared" ref="B592:H592" si="457">+B591+7</f>
        <v>49051</v>
      </c>
      <c r="C592" s="31">
        <f t="shared" si="457"/>
        <v>49052</v>
      </c>
      <c r="D592" s="31">
        <f t="shared" si="457"/>
        <v>49053</v>
      </c>
      <c r="E592" s="31">
        <f t="shared" si="457"/>
        <v>49054</v>
      </c>
      <c r="F592" s="31">
        <f t="shared" si="457"/>
        <v>49055</v>
      </c>
      <c r="G592" s="31">
        <f t="shared" si="457"/>
        <v>49056</v>
      </c>
      <c r="H592" s="31">
        <f t="shared" si="457"/>
        <v>49057</v>
      </c>
    </row>
    <row r="593" spans="1:8" x14ac:dyDescent="0.25">
      <c r="A593" t="str">
        <f t="shared" si="410"/>
        <v>182034</v>
      </c>
      <c r="B593" s="31">
        <f t="shared" ref="B593:H593" si="458">+B592+7</f>
        <v>49058</v>
      </c>
      <c r="C593" s="31">
        <f t="shared" si="458"/>
        <v>49059</v>
      </c>
      <c r="D593" s="31">
        <f t="shared" si="458"/>
        <v>49060</v>
      </c>
      <c r="E593" s="31">
        <f t="shared" si="458"/>
        <v>49061</v>
      </c>
      <c r="F593" s="31">
        <f t="shared" si="458"/>
        <v>49062</v>
      </c>
      <c r="G593" s="31">
        <f t="shared" si="458"/>
        <v>49063</v>
      </c>
      <c r="H593" s="31">
        <f t="shared" si="458"/>
        <v>49064</v>
      </c>
    </row>
    <row r="594" spans="1:8" x14ac:dyDescent="0.25">
      <c r="A594" t="str">
        <f t="shared" si="410"/>
        <v>192034</v>
      </c>
      <c r="B594" s="31">
        <f t="shared" ref="B594:H594" si="459">+B593+7</f>
        <v>49065</v>
      </c>
      <c r="C594" s="31">
        <f t="shared" si="459"/>
        <v>49066</v>
      </c>
      <c r="D594" s="31">
        <f t="shared" si="459"/>
        <v>49067</v>
      </c>
      <c r="E594" s="31">
        <f t="shared" si="459"/>
        <v>49068</v>
      </c>
      <c r="F594" s="31">
        <f t="shared" si="459"/>
        <v>49069</v>
      </c>
      <c r="G594" s="31">
        <f t="shared" si="459"/>
        <v>49070</v>
      </c>
      <c r="H594" s="31">
        <f t="shared" si="459"/>
        <v>49071</v>
      </c>
    </row>
    <row r="595" spans="1:8" x14ac:dyDescent="0.25">
      <c r="A595" t="str">
        <f t="shared" si="410"/>
        <v>202034</v>
      </c>
      <c r="B595" s="31">
        <f t="shared" ref="B595:H595" si="460">+B594+7</f>
        <v>49072</v>
      </c>
      <c r="C595" s="31">
        <f t="shared" si="460"/>
        <v>49073</v>
      </c>
      <c r="D595" s="31">
        <f t="shared" si="460"/>
        <v>49074</v>
      </c>
      <c r="E595" s="31">
        <f t="shared" si="460"/>
        <v>49075</v>
      </c>
      <c r="F595" s="31">
        <f t="shared" si="460"/>
        <v>49076</v>
      </c>
      <c r="G595" s="31">
        <f t="shared" si="460"/>
        <v>49077</v>
      </c>
      <c r="H595" s="31">
        <f t="shared" si="460"/>
        <v>49078</v>
      </c>
    </row>
    <row r="596" spans="1:8" x14ac:dyDescent="0.25">
      <c r="A596" t="str">
        <f t="shared" si="410"/>
        <v>212034</v>
      </c>
      <c r="B596" s="31">
        <f t="shared" ref="B596:H596" si="461">+B595+7</f>
        <v>49079</v>
      </c>
      <c r="C596" s="31">
        <f t="shared" si="461"/>
        <v>49080</v>
      </c>
      <c r="D596" s="31">
        <f t="shared" si="461"/>
        <v>49081</v>
      </c>
      <c r="E596" s="31">
        <f t="shared" si="461"/>
        <v>49082</v>
      </c>
      <c r="F596" s="31">
        <f t="shared" si="461"/>
        <v>49083</v>
      </c>
      <c r="G596" s="31">
        <f t="shared" si="461"/>
        <v>49084</v>
      </c>
      <c r="H596" s="31">
        <f t="shared" si="461"/>
        <v>49085</v>
      </c>
    </row>
    <row r="597" spans="1:8" x14ac:dyDescent="0.25">
      <c r="A597" t="str">
        <f t="shared" si="410"/>
        <v>222034</v>
      </c>
      <c r="B597" s="31">
        <f t="shared" ref="B597:H597" si="462">+B596+7</f>
        <v>49086</v>
      </c>
      <c r="C597" s="31">
        <f t="shared" si="462"/>
        <v>49087</v>
      </c>
      <c r="D597" s="31">
        <f t="shared" si="462"/>
        <v>49088</v>
      </c>
      <c r="E597" s="31">
        <f t="shared" si="462"/>
        <v>49089</v>
      </c>
      <c r="F597" s="31">
        <f t="shared" si="462"/>
        <v>49090</v>
      </c>
      <c r="G597" s="31">
        <f t="shared" si="462"/>
        <v>49091</v>
      </c>
      <c r="H597" s="31">
        <f t="shared" si="462"/>
        <v>49092</v>
      </c>
    </row>
    <row r="598" spans="1:8" x14ac:dyDescent="0.25">
      <c r="A598" t="str">
        <f t="shared" si="410"/>
        <v>232034</v>
      </c>
      <c r="B598" s="31">
        <f t="shared" ref="B598:H598" si="463">+B597+7</f>
        <v>49093</v>
      </c>
      <c r="C598" s="31">
        <f t="shared" si="463"/>
        <v>49094</v>
      </c>
      <c r="D598" s="31">
        <f t="shared" si="463"/>
        <v>49095</v>
      </c>
      <c r="E598" s="31">
        <f t="shared" si="463"/>
        <v>49096</v>
      </c>
      <c r="F598" s="31">
        <f t="shared" si="463"/>
        <v>49097</v>
      </c>
      <c r="G598" s="31">
        <f t="shared" si="463"/>
        <v>49098</v>
      </c>
      <c r="H598" s="31">
        <f t="shared" si="463"/>
        <v>49099</v>
      </c>
    </row>
    <row r="599" spans="1:8" x14ac:dyDescent="0.25">
      <c r="A599" t="str">
        <f t="shared" si="410"/>
        <v>242034</v>
      </c>
      <c r="B599" s="31">
        <f t="shared" ref="B599:H599" si="464">+B598+7</f>
        <v>49100</v>
      </c>
      <c r="C599" s="31">
        <f t="shared" si="464"/>
        <v>49101</v>
      </c>
      <c r="D599" s="31">
        <f t="shared" si="464"/>
        <v>49102</v>
      </c>
      <c r="E599" s="31">
        <f t="shared" si="464"/>
        <v>49103</v>
      </c>
      <c r="F599" s="31">
        <f t="shared" si="464"/>
        <v>49104</v>
      </c>
      <c r="G599" s="31">
        <f t="shared" si="464"/>
        <v>49105</v>
      </c>
      <c r="H599" s="31">
        <f t="shared" si="464"/>
        <v>49106</v>
      </c>
    </row>
    <row r="600" spans="1:8" x14ac:dyDescent="0.25">
      <c r="A600" t="str">
        <f t="shared" si="410"/>
        <v>252034</v>
      </c>
      <c r="B600" s="31">
        <f t="shared" ref="B600:H600" si="465">+B599+7</f>
        <v>49107</v>
      </c>
      <c r="C600" s="31">
        <f t="shared" si="465"/>
        <v>49108</v>
      </c>
      <c r="D600" s="31">
        <f t="shared" si="465"/>
        <v>49109</v>
      </c>
      <c r="E600" s="31">
        <f t="shared" si="465"/>
        <v>49110</v>
      </c>
      <c r="F600" s="31">
        <f t="shared" si="465"/>
        <v>49111</v>
      </c>
      <c r="G600" s="31">
        <f t="shared" si="465"/>
        <v>49112</v>
      </c>
      <c r="H600" s="31">
        <f t="shared" si="465"/>
        <v>49113</v>
      </c>
    </row>
    <row r="601" spans="1:8" x14ac:dyDescent="0.25">
      <c r="A601" t="str">
        <f t="shared" si="410"/>
        <v>262034</v>
      </c>
      <c r="B601" s="31">
        <f t="shared" ref="B601:H601" si="466">+B600+7</f>
        <v>49114</v>
      </c>
      <c r="C601" s="31">
        <f t="shared" si="466"/>
        <v>49115</v>
      </c>
      <c r="D601" s="31">
        <f t="shared" si="466"/>
        <v>49116</v>
      </c>
      <c r="E601" s="31">
        <f t="shared" si="466"/>
        <v>49117</v>
      </c>
      <c r="F601" s="31">
        <f t="shared" si="466"/>
        <v>49118</v>
      </c>
      <c r="G601" s="31">
        <f t="shared" si="466"/>
        <v>49119</v>
      </c>
      <c r="H601" s="31">
        <f t="shared" si="466"/>
        <v>49120</v>
      </c>
    </row>
    <row r="602" spans="1:8" x14ac:dyDescent="0.25">
      <c r="A602" t="str">
        <f t="shared" si="410"/>
        <v>272034</v>
      </c>
      <c r="B602" s="31">
        <f t="shared" ref="B602:H602" si="467">+B601+7</f>
        <v>49121</v>
      </c>
      <c r="C602" s="31">
        <f t="shared" si="467"/>
        <v>49122</v>
      </c>
      <c r="D602" s="31">
        <f t="shared" si="467"/>
        <v>49123</v>
      </c>
      <c r="E602" s="31">
        <f t="shared" si="467"/>
        <v>49124</v>
      </c>
      <c r="F602" s="31">
        <f t="shared" si="467"/>
        <v>49125</v>
      </c>
      <c r="G602" s="31">
        <f t="shared" si="467"/>
        <v>49126</v>
      </c>
      <c r="H602" s="31">
        <f t="shared" si="467"/>
        <v>49127</v>
      </c>
    </row>
    <row r="603" spans="1:8" x14ac:dyDescent="0.25">
      <c r="A603" t="str">
        <f t="shared" si="410"/>
        <v>282034</v>
      </c>
      <c r="B603" s="31">
        <f t="shared" ref="B603:H603" si="468">+B602+7</f>
        <v>49128</v>
      </c>
      <c r="C603" s="31">
        <f t="shared" si="468"/>
        <v>49129</v>
      </c>
      <c r="D603" s="31">
        <f t="shared" si="468"/>
        <v>49130</v>
      </c>
      <c r="E603" s="31">
        <f t="shared" si="468"/>
        <v>49131</v>
      </c>
      <c r="F603" s="31">
        <f t="shared" si="468"/>
        <v>49132</v>
      </c>
      <c r="G603" s="31">
        <f t="shared" si="468"/>
        <v>49133</v>
      </c>
      <c r="H603" s="31">
        <f t="shared" si="468"/>
        <v>49134</v>
      </c>
    </row>
    <row r="604" spans="1:8" x14ac:dyDescent="0.25">
      <c r="A604" t="str">
        <f t="shared" si="410"/>
        <v>292034</v>
      </c>
      <c r="B604" s="31">
        <f t="shared" ref="B604:H604" si="469">+B603+7</f>
        <v>49135</v>
      </c>
      <c r="C604" s="31">
        <f t="shared" si="469"/>
        <v>49136</v>
      </c>
      <c r="D604" s="31">
        <f t="shared" si="469"/>
        <v>49137</v>
      </c>
      <c r="E604" s="31">
        <f t="shared" si="469"/>
        <v>49138</v>
      </c>
      <c r="F604" s="31">
        <f t="shared" si="469"/>
        <v>49139</v>
      </c>
      <c r="G604" s="31">
        <f t="shared" si="469"/>
        <v>49140</v>
      </c>
      <c r="H604" s="31">
        <f t="shared" si="469"/>
        <v>49141</v>
      </c>
    </row>
    <row r="605" spans="1:8" x14ac:dyDescent="0.25">
      <c r="A605" t="str">
        <f t="shared" si="410"/>
        <v>302034</v>
      </c>
      <c r="B605" s="31">
        <f t="shared" ref="B605:H605" si="470">+B604+7</f>
        <v>49142</v>
      </c>
      <c r="C605" s="31">
        <f t="shared" si="470"/>
        <v>49143</v>
      </c>
      <c r="D605" s="31">
        <f t="shared" si="470"/>
        <v>49144</v>
      </c>
      <c r="E605" s="31">
        <f t="shared" si="470"/>
        <v>49145</v>
      </c>
      <c r="F605" s="31">
        <f t="shared" si="470"/>
        <v>49146</v>
      </c>
      <c r="G605" s="31">
        <f t="shared" si="470"/>
        <v>49147</v>
      </c>
      <c r="H605" s="31">
        <f t="shared" si="470"/>
        <v>49148</v>
      </c>
    </row>
    <row r="606" spans="1:8" x14ac:dyDescent="0.25">
      <c r="A606" t="str">
        <f t="shared" si="410"/>
        <v>312034</v>
      </c>
      <c r="B606" s="31">
        <f t="shared" ref="B606:H606" si="471">+B605+7</f>
        <v>49149</v>
      </c>
      <c r="C606" s="31">
        <f t="shared" si="471"/>
        <v>49150</v>
      </c>
      <c r="D606" s="31">
        <f t="shared" si="471"/>
        <v>49151</v>
      </c>
      <c r="E606" s="31">
        <f t="shared" si="471"/>
        <v>49152</v>
      </c>
      <c r="F606" s="31">
        <f t="shared" si="471"/>
        <v>49153</v>
      </c>
      <c r="G606" s="31">
        <f t="shared" si="471"/>
        <v>49154</v>
      </c>
      <c r="H606" s="31">
        <f t="shared" si="471"/>
        <v>49155</v>
      </c>
    </row>
    <row r="607" spans="1:8" x14ac:dyDescent="0.25">
      <c r="A607" t="str">
        <f t="shared" si="410"/>
        <v>322034</v>
      </c>
      <c r="B607" s="31">
        <f t="shared" ref="B607:H607" si="472">+B606+7</f>
        <v>49156</v>
      </c>
      <c r="C607" s="31">
        <f t="shared" si="472"/>
        <v>49157</v>
      </c>
      <c r="D607" s="31">
        <f t="shared" si="472"/>
        <v>49158</v>
      </c>
      <c r="E607" s="31">
        <f t="shared" si="472"/>
        <v>49159</v>
      </c>
      <c r="F607" s="31">
        <f t="shared" si="472"/>
        <v>49160</v>
      </c>
      <c r="G607" s="31">
        <f t="shared" si="472"/>
        <v>49161</v>
      </c>
      <c r="H607" s="31">
        <f t="shared" si="472"/>
        <v>49162</v>
      </c>
    </row>
    <row r="608" spans="1:8" x14ac:dyDescent="0.25">
      <c r="A608" t="str">
        <f t="shared" si="410"/>
        <v>332034</v>
      </c>
      <c r="B608" s="31">
        <f t="shared" ref="B608:H608" si="473">+B607+7</f>
        <v>49163</v>
      </c>
      <c r="C608" s="31">
        <f t="shared" si="473"/>
        <v>49164</v>
      </c>
      <c r="D608" s="31">
        <f t="shared" si="473"/>
        <v>49165</v>
      </c>
      <c r="E608" s="31">
        <f t="shared" si="473"/>
        <v>49166</v>
      </c>
      <c r="F608" s="31">
        <f t="shared" si="473"/>
        <v>49167</v>
      </c>
      <c r="G608" s="31">
        <f t="shared" si="473"/>
        <v>49168</v>
      </c>
      <c r="H608" s="31">
        <f t="shared" si="473"/>
        <v>49169</v>
      </c>
    </row>
    <row r="609" spans="1:8" x14ac:dyDescent="0.25">
      <c r="A609" t="str">
        <f t="shared" si="410"/>
        <v>342034</v>
      </c>
      <c r="B609" s="31">
        <f t="shared" ref="B609:H609" si="474">+B608+7</f>
        <v>49170</v>
      </c>
      <c r="C609" s="31">
        <f t="shared" si="474"/>
        <v>49171</v>
      </c>
      <c r="D609" s="31">
        <f t="shared" si="474"/>
        <v>49172</v>
      </c>
      <c r="E609" s="31">
        <f t="shared" si="474"/>
        <v>49173</v>
      </c>
      <c r="F609" s="31">
        <f t="shared" si="474"/>
        <v>49174</v>
      </c>
      <c r="G609" s="31">
        <f t="shared" si="474"/>
        <v>49175</v>
      </c>
      <c r="H609" s="31">
        <f t="shared" si="474"/>
        <v>49176</v>
      </c>
    </row>
    <row r="610" spans="1:8" x14ac:dyDescent="0.25">
      <c r="A610" t="str">
        <f t="shared" ref="A610:A673" si="475">+WEEKNUM(MAX(B610:H610),2)&amp;YEAR(MAX(B610:H610))</f>
        <v>352034</v>
      </c>
      <c r="B610" s="31">
        <f t="shared" ref="B610:H610" si="476">+B609+7</f>
        <v>49177</v>
      </c>
      <c r="C610" s="31">
        <f t="shared" si="476"/>
        <v>49178</v>
      </c>
      <c r="D610" s="31">
        <f t="shared" si="476"/>
        <v>49179</v>
      </c>
      <c r="E610" s="31">
        <f t="shared" si="476"/>
        <v>49180</v>
      </c>
      <c r="F610" s="31">
        <f t="shared" si="476"/>
        <v>49181</v>
      </c>
      <c r="G610" s="31">
        <f t="shared" si="476"/>
        <v>49182</v>
      </c>
      <c r="H610" s="31">
        <f t="shared" si="476"/>
        <v>49183</v>
      </c>
    </row>
    <row r="611" spans="1:8" x14ac:dyDescent="0.25">
      <c r="A611" t="str">
        <f t="shared" si="475"/>
        <v>362034</v>
      </c>
      <c r="B611" s="31">
        <f t="shared" ref="B611:H611" si="477">+B610+7</f>
        <v>49184</v>
      </c>
      <c r="C611" s="31">
        <f t="shared" si="477"/>
        <v>49185</v>
      </c>
      <c r="D611" s="31">
        <f t="shared" si="477"/>
        <v>49186</v>
      </c>
      <c r="E611" s="31">
        <f t="shared" si="477"/>
        <v>49187</v>
      </c>
      <c r="F611" s="31">
        <f t="shared" si="477"/>
        <v>49188</v>
      </c>
      <c r="G611" s="31">
        <f t="shared" si="477"/>
        <v>49189</v>
      </c>
      <c r="H611" s="31">
        <f t="shared" si="477"/>
        <v>49190</v>
      </c>
    </row>
    <row r="612" spans="1:8" x14ac:dyDescent="0.25">
      <c r="A612" t="str">
        <f t="shared" si="475"/>
        <v>372034</v>
      </c>
      <c r="B612" s="31">
        <f t="shared" ref="B612:H612" si="478">+B611+7</f>
        <v>49191</v>
      </c>
      <c r="C612" s="31">
        <f t="shared" si="478"/>
        <v>49192</v>
      </c>
      <c r="D612" s="31">
        <f t="shared" si="478"/>
        <v>49193</v>
      </c>
      <c r="E612" s="31">
        <f t="shared" si="478"/>
        <v>49194</v>
      </c>
      <c r="F612" s="31">
        <f t="shared" si="478"/>
        <v>49195</v>
      </c>
      <c r="G612" s="31">
        <f t="shared" si="478"/>
        <v>49196</v>
      </c>
      <c r="H612" s="31">
        <f t="shared" si="478"/>
        <v>49197</v>
      </c>
    </row>
    <row r="613" spans="1:8" x14ac:dyDescent="0.25">
      <c r="A613" t="str">
        <f t="shared" si="475"/>
        <v>382034</v>
      </c>
      <c r="B613" s="31">
        <f t="shared" ref="B613:H613" si="479">+B612+7</f>
        <v>49198</v>
      </c>
      <c r="C613" s="31">
        <f t="shared" si="479"/>
        <v>49199</v>
      </c>
      <c r="D613" s="31">
        <f t="shared" si="479"/>
        <v>49200</v>
      </c>
      <c r="E613" s="31">
        <f t="shared" si="479"/>
        <v>49201</v>
      </c>
      <c r="F613" s="31">
        <f t="shared" si="479"/>
        <v>49202</v>
      </c>
      <c r="G613" s="31">
        <f t="shared" si="479"/>
        <v>49203</v>
      </c>
      <c r="H613" s="31">
        <f t="shared" si="479"/>
        <v>49204</v>
      </c>
    </row>
    <row r="614" spans="1:8" x14ac:dyDescent="0.25">
      <c r="A614" t="str">
        <f t="shared" si="475"/>
        <v>392034</v>
      </c>
      <c r="B614" s="31">
        <f t="shared" ref="B614:H614" si="480">+B613+7</f>
        <v>49205</v>
      </c>
      <c r="C614" s="31">
        <f t="shared" si="480"/>
        <v>49206</v>
      </c>
      <c r="D614" s="31">
        <f t="shared" si="480"/>
        <v>49207</v>
      </c>
      <c r="E614" s="31">
        <f t="shared" si="480"/>
        <v>49208</v>
      </c>
      <c r="F614" s="31">
        <f t="shared" si="480"/>
        <v>49209</v>
      </c>
      <c r="G614" s="31">
        <f t="shared" si="480"/>
        <v>49210</v>
      </c>
      <c r="H614" s="31">
        <f t="shared" si="480"/>
        <v>49211</v>
      </c>
    </row>
    <row r="615" spans="1:8" x14ac:dyDescent="0.25">
      <c r="A615" t="str">
        <f t="shared" si="475"/>
        <v>402034</v>
      </c>
      <c r="B615" s="31">
        <f t="shared" ref="B615:H615" si="481">+B614+7</f>
        <v>49212</v>
      </c>
      <c r="C615" s="31">
        <f t="shared" si="481"/>
        <v>49213</v>
      </c>
      <c r="D615" s="31">
        <f t="shared" si="481"/>
        <v>49214</v>
      </c>
      <c r="E615" s="31">
        <f t="shared" si="481"/>
        <v>49215</v>
      </c>
      <c r="F615" s="31">
        <f t="shared" si="481"/>
        <v>49216</v>
      </c>
      <c r="G615" s="31">
        <f t="shared" si="481"/>
        <v>49217</v>
      </c>
      <c r="H615" s="31">
        <f t="shared" si="481"/>
        <v>49218</v>
      </c>
    </row>
    <row r="616" spans="1:8" x14ac:dyDescent="0.25">
      <c r="A616" t="str">
        <f t="shared" si="475"/>
        <v>412034</v>
      </c>
      <c r="B616" s="31">
        <f t="shared" ref="B616:H616" si="482">+B615+7</f>
        <v>49219</v>
      </c>
      <c r="C616" s="31">
        <f t="shared" si="482"/>
        <v>49220</v>
      </c>
      <c r="D616" s="31">
        <f t="shared" si="482"/>
        <v>49221</v>
      </c>
      <c r="E616" s="31">
        <f t="shared" si="482"/>
        <v>49222</v>
      </c>
      <c r="F616" s="31">
        <f t="shared" si="482"/>
        <v>49223</v>
      </c>
      <c r="G616" s="31">
        <f t="shared" si="482"/>
        <v>49224</v>
      </c>
      <c r="H616" s="31">
        <f t="shared" si="482"/>
        <v>49225</v>
      </c>
    </row>
    <row r="617" spans="1:8" x14ac:dyDescent="0.25">
      <c r="A617" t="str">
        <f t="shared" si="475"/>
        <v>422034</v>
      </c>
      <c r="B617" s="31">
        <f t="shared" ref="B617:H617" si="483">+B616+7</f>
        <v>49226</v>
      </c>
      <c r="C617" s="31">
        <f t="shared" si="483"/>
        <v>49227</v>
      </c>
      <c r="D617" s="31">
        <f t="shared" si="483"/>
        <v>49228</v>
      </c>
      <c r="E617" s="31">
        <f t="shared" si="483"/>
        <v>49229</v>
      </c>
      <c r="F617" s="31">
        <f t="shared" si="483"/>
        <v>49230</v>
      </c>
      <c r="G617" s="31">
        <f t="shared" si="483"/>
        <v>49231</v>
      </c>
      <c r="H617" s="31">
        <f t="shared" si="483"/>
        <v>49232</v>
      </c>
    </row>
    <row r="618" spans="1:8" x14ac:dyDescent="0.25">
      <c r="A618" t="str">
        <f t="shared" si="475"/>
        <v>432034</v>
      </c>
      <c r="B618" s="31">
        <f t="shared" ref="B618:H618" si="484">+B617+7</f>
        <v>49233</v>
      </c>
      <c r="C618" s="31">
        <f t="shared" si="484"/>
        <v>49234</v>
      </c>
      <c r="D618" s="31">
        <f t="shared" si="484"/>
        <v>49235</v>
      </c>
      <c r="E618" s="31">
        <f t="shared" si="484"/>
        <v>49236</v>
      </c>
      <c r="F618" s="31">
        <f t="shared" si="484"/>
        <v>49237</v>
      </c>
      <c r="G618" s="31">
        <f t="shared" si="484"/>
        <v>49238</v>
      </c>
      <c r="H618" s="31">
        <f t="shared" si="484"/>
        <v>49239</v>
      </c>
    </row>
    <row r="619" spans="1:8" x14ac:dyDescent="0.25">
      <c r="A619" t="str">
        <f t="shared" si="475"/>
        <v>442034</v>
      </c>
      <c r="B619" s="31">
        <f t="shared" ref="B619:H619" si="485">+B618+7</f>
        <v>49240</v>
      </c>
      <c r="C619" s="31">
        <f t="shared" si="485"/>
        <v>49241</v>
      </c>
      <c r="D619" s="31">
        <f t="shared" si="485"/>
        <v>49242</v>
      </c>
      <c r="E619" s="31">
        <f t="shared" si="485"/>
        <v>49243</v>
      </c>
      <c r="F619" s="31">
        <f t="shared" si="485"/>
        <v>49244</v>
      </c>
      <c r="G619" s="31">
        <f t="shared" si="485"/>
        <v>49245</v>
      </c>
      <c r="H619" s="31">
        <f t="shared" si="485"/>
        <v>49246</v>
      </c>
    </row>
    <row r="620" spans="1:8" x14ac:dyDescent="0.25">
      <c r="A620" t="str">
        <f t="shared" si="475"/>
        <v>452034</v>
      </c>
      <c r="B620" s="31">
        <f t="shared" ref="B620:H620" si="486">+B619+7</f>
        <v>49247</v>
      </c>
      <c r="C620" s="31">
        <f t="shared" si="486"/>
        <v>49248</v>
      </c>
      <c r="D620" s="31">
        <f t="shared" si="486"/>
        <v>49249</v>
      </c>
      <c r="E620" s="31">
        <f t="shared" si="486"/>
        <v>49250</v>
      </c>
      <c r="F620" s="31">
        <f t="shared" si="486"/>
        <v>49251</v>
      </c>
      <c r="G620" s="31">
        <f t="shared" si="486"/>
        <v>49252</v>
      </c>
      <c r="H620" s="31">
        <f t="shared" si="486"/>
        <v>49253</v>
      </c>
    </row>
    <row r="621" spans="1:8" x14ac:dyDescent="0.25">
      <c r="A621" t="str">
        <f t="shared" si="475"/>
        <v>462034</v>
      </c>
      <c r="B621" s="31">
        <f t="shared" ref="B621:H621" si="487">+B620+7</f>
        <v>49254</v>
      </c>
      <c r="C621" s="31">
        <f t="shared" si="487"/>
        <v>49255</v>
      </c>
      <c r="D621" s="31">
        <f t="shared" si="487"/>
        <v>49256</v>
      </c>
      <c r="E621" s="31">
        <f t="shared" si="487"/>
        <v>49257</v>
      </c>
      <c r="F621" s="31">
        <f t="shared" si="487"/>
        <v>49258</v>
      </c>
      <c r="G621" s="31">
        <f t="shared" si="487"/>
        <v>49259</v>
      </c>
      <c r="H621" s="31">
        <f t="shared" si="487"/>
        <v>49260</v>
      </c>
    </row>
    <row r="622" spans="1:8" x14ac:dyDescent="0.25">
      <c r="A622" t="str">
        <f t="shared" si="475"/>
        <v>472034</v>
      </c>
      <c r="B622" s="31">
        <f t="shared" ref="B622:H622" si="488">+B621+7</f>
        <v>49261</v>
      </c>
      <c r="C622" s="31">
        <f t="shared" si="488"/>
        <v>49262</v>
      </c>
      <c r="D622" s="31">
        <f t="shared" si="488"/>
        <v>49263</v>
      </c>
      <c r="E622" s="31">
        <f t="shared" si="488"/>
        <v>49264</v>
      </c>
      <c r="F622" s="31">
        <f t="shared" si="488"/>
        <v>49265</v>
      </c>
      <c r="G622" s="31">
        <f t="shared" si="488"/>
        <v>49266</v>
      </c>
      <c r="H622" s="31">
        <f t="shared" si="488"/>
        <v>49267</v>
      </c>
    </row>
    <row r="623" spans="1:8" x14ac:dyDescent="0.25">
      <c r="A623" t="str">
        <f t="shared" si="475"/>
        <v>482034</v>
      </c>
      <c r="B623" s="31">
        <f t="shared" ref="B623:H623" si="489">+B622+7</f>
        <v>49268</v>
      </c>
      <c r="C623" s="31">
        <f t="shared" si="489"/>
        <v>49269</v>
      </c>
      <c r="D623" s="31">
        <f t="shared" si="489"/>
        <v>49270</v>
      </c>
      <c r="E623" s="31">
        <f t="shared" si="489"/>
        <v>49271</v>
      </c>
      <c r="F623" s="31">
        <f t="shared" si="489"/>
        <v>49272</v>
      </c>
      <c r="G623" s="31">
        <f t="shared" si="489"/>
        <v>49273</v>
      </c>
      <c r="H623" s="31">
        <f t="shared" si="489"/>
        <v>49274</v>
      </c>
    </row>
    <row r="624" spans="1:8" x14ac:dyDescent="0.25">
      <c r="A624" t="str">
        <f t="shared" si="475"/>
        <v>492034</v>
      </c>
      <c r="B624" s="31">
        <f t="shared" ref="B624:H624" si="490">+B623+7</f>
        <v>49275</v>
      </c>
      <c r="C624" s="31">
        <f t="shared" si="490"/>
        <v>49276</v>
      </c>
      <c r="D624" s="31">
        <f t="shared" si="490"/>
        <v>49277</v>
      </c>
      <c r="E624" s="31">
        <f t="shared" si="490"/>
        <v>49278</v>
      </c>
      <c r="F624" s="31">
        <f t="shared" si="490"/>
        <v>49279</v>
      </c>
      <c r="G624" s="31">
        <f t="shared" si="490"/>
        <v>49280</v>
      </c>
      <c r="H624" s="31">
        <f t="shared" si="490"/>
        <v>49281</v>
      </c>
    </row>
    <row r="625" spans="1:8" x14ac:dyDescent="0.25">
      <c r="A625" t="str">
        <f t="shared" si="475"/>
        <v>502034</v>
      </c>
      <c r="B625" s="31">
        <f t="shared" ref="B625:H625" si="491">+B624+7</f>
        <v>49282</v>
      </c>
      <c r="C625" s="31">
        <f t="shared" si="491"/>
        <v>49283</v>
      </c>
      <c r="D625" s="31">
        <f t="shared" si="491"/>
        <v>49284</v>
      </c>
      <c r="E625" s="31">
        <f t="shared" si="491"/>
        <v>49285</v>
      </c>
      <c r="F625" s="31">
        <f t="shared" si="491"/>
        <v>49286</v>
      </c>
      <c r="G625" s="31">
        <f t="shared" si="491"/>
        <v>49287</v>
      </c>
      <c r="H625" s="31">
        <f t="shared" si="491"/>
        <v>49288</v>
      </c>
    </row>
    <row r="626" spans="1:8" x14ac:dyDescent="0.25">
      <c r="A626" t="str">
        <f t="shared" si="475"/>
        <v>512034</v>
      </c>
      <c r="B626" s="31">
        <f t="shared" ref="B626:H626" si="492">+B625+7</f>
        <v>49289</v>
      </c>
      <c r="C626" s="31">
        <f t="shared" si="492"/>
        <v>49290</v>
      </c>
      <c r="D626" s="31">
        <f t="shared" si="492"/>
        <v>49291</v>
      </c>
      <c r="E626" s="31">
        <f t="shared" si="492"/>
        <v>49292</v>
      </c>
      <c r="F626" s="31">
        <f t="shared" si="492"/>
        <v>49293</v>
      </c>
      <c r="G626" s="31">
        <f t="shared" si="492"/>
        <v>49294</v>
      </c>
      <c r="H626" s="31">
        <f t="shared" si="492"/>
        <v>49295</v>
      </c>
    </row>
    <row r="627" spans="1:8" x14ac:dyDescent="0.25">
      <c r="A627" t="str">
        <f t="shared" si="475"/>
        <v>522034</v>
      </c>
      <c r="B627" s="31">
        <f t="shared" ref="B627:H627" si="493">+B626+7</f>
        <v>49296</v>
      </c>
      <c r="C627" s="31">
        <f t="shared" si="493"/>
        <v>49297</v>
      </c>
      <c r="D627" s="31">
        <f t="shared" si="493"/>
        <v>49298</v>
      </c>
      <c r="E627" s="31">
        <f t="shared" si="493"/>
        <v>49299</v>
      </c>
      <c r="F627" s="31">
        <f t="shared" si="493"/>
        <v>49300</v>
      </c>
      <c r="G627" s="31">
        <f t="shared" si="493"/>
        <v>49301</v>
      </c>
      <c r="H627" s="31">
        <f t="shared" si="493"/>
        <v>49302</v>
      </c>
    </row>
    <row r="628" spans="1:8" x14ac:dyDescent="0.25">
      <c r="A628" t="str">
        <f t="shared" si="475"/>
        <v>532034</v>
      </c>
      <c r="B628" s="31">
        <f t="shared" ref="B628:H628" si="494">+B627+7</f>
        <v>49303</v>
      </c>
      <c r="C628" s="31">
        <f t="shared" si="494"/>
        <v>49304</v>
      </c>
      <c r="D628" s="31">
        <f t="shared" si="494"/>
        <v>49305</v>
      </c>
      <c r="E628" s="31">
        <f t="shared" si="494"/>
        <v>49306</v>
      </c>
      <c r="F628" s="31">
        <f t="shared" si="494"/>
        <v>49307</v>
      </c>
      <c r="G628" s="31">
        <f t="shared" si="494"/>
        <v>49308</v>
      </c>
      <c r="H628" s="31">
        <f t="shared" si="494"/>
        <v>49309</v>
      </c>
    </row>
    <row r="629" spans="1:8" x14ac:dyDescent="0.25">
      <c r="A629" t="str">
        <f t="shared" si="475"/>
        <v>12035</v>
      </c>
      <c r="B629" s="31">
        <f t="shared" ref="B629:H629" si="495">+B628+7</f>
        <v>49310</v>
      </c>
      <c r="C629" s="31">
        <f t="shared" si="495"/>
        <v>49311</v>
      </c>
      <c r="D629" s="31">
        <f t="shared" si="495"/>
        <v>49312</v>
      </c>
      <c r="E629" s="31">
        <f t="shared" si="495"/>
        <v>49313</v>
      </c>
      <c r="F629" s="31">
        <f t="shared" si="495"/>
        <v>49314</v>
      </c>
      <c r="G629" s="31">
        <f t="shared" si="495"/>
        <v>49315</v>
      </c>
      <c r="H629" s="31">
        <f t="shared" si="495"/>
        <v>49316</v>
      </c>
    </row>
    <row r="630" spans="1:8" x14ac:dyDescent="0.25">
      <c r="A630" t="str">
        <f t="shared" si="475"/>
        <v>22035</v>
      </c>
      <c r="B630" s="31">
        <f t="shared" ref="B630:H630" si="496">+B629+7</f>
        <v>49317</v>
      </c>
      <c r="C630" s="31">
        <f t="shared" si="496"/>
        <v>49318</v>
      </c>
      <c r="D630" s="31">
        <f t="shared" si="496"/>
        <v>49319</v>
      </c>
      <c r="E630" s="31">
        <f t="shared" si="496"/>
        <v>49320</v>
      </c>
      <c r="F630" s="31">
        <f t="shared" si="496"/>
        <v>49321</v>
      </c>
      <c r="G630" s="31">
        <f t="shared" si="496"/>
        <v>49322</v>
      </c>
      <c r="H630" s="31">
        <f t="shared" si="496"/>
        <v>49323</v>
      </c>
    </row>
    <row r="631" spans="1:8" x14ac:dyDescent="0.25">
      <c r="A631" t="str">
        <f t="shared" si="475"/>
        <v>32035</v>
      </c>
      <c r="B631" s="31">
        <f t="shared" ref="B631:H631" si="497">+B630+7</f>
        <v>49324</v>
      </c>
      <c r="C631" s="31">
        <f t="shared" si="497"/>
        <v>49325</v>
      </c>
      <c r="D631" s="31">
        <f t="shared" si="497"/>
        <v>49326</v>
      </c>
      <c r="E631" s="31">
        <f t="shared" si="497"/>
        <v>49327</v>
      </c>
      <c r="F631" s="31">
        <f t="shared" si="497"/>
        <v>49328</v>
      </c>
      <c r="G631" s="31">
        <f t="shared" si="497"/>
        <v>49329</v>
      </c>
      <c r="H631" s="31">
        <f t="shared" si="497"/>
        <v>49330</v>
      </c>
    </row>
    <row r="632" spans="1:8" x14ac:dyDescent="0.25">
      <c r="A632" t="str">
        <f t="shared" si="475"/>
        <v>42035</v>
      </c>
      <c r="B632" s="31">
        <f t="shared" ref="B632:H632" si="498">+B631+7</f>
        <v>49331</v>
      </c>
      <c r="C632" s="31">
        <f t="shared" si="498"/>
        <v>49332</v>
      </c>
      <c r="D632" s="31">
        <f t="shared" si="498"/>
        <v>49333</v>
      </c>
      <c r="E632" s="31">
        <f t="shared" si="498"/>
        <v>49334</v>
      </c>
      <c r="F632" s="31">
        <f t="shared" si="498"/>
        <v>49335</v>
      </c>
      <c r="G632" s="31">
        <f t="shared" si="498"/>
        <v>49336</v>
      </c>
      <c r="H632" s="31">
        <f t="shared" si="498"/>
        <v>49337</v>
      </c>
    </row>
    <row r="633" spans="1:8" x14ac:dyDescent="0.25">
      <c r="A633" t="str">
        <f t="shared" si="475"/>
        <v>52035</v>
      </c>
      <c r="B633" s="31">
        <f t="shared" ref="B633:H633" si="499">+B632+7</f>
        <v>49338</v>
      </c>
      <c r="C633" s="31">
        <f t="shared" si="499"/>
        <v>49339</v>
      </c>
      <c r="D633" s="31">
        <f t="shared" si="499"/>
        <v>49340</v>
      </c>
      <c r="E633" s="31">
        <f t="shared" si="499"/>
        <v>49341</v>
      </c>
      <c r="F633" s="31">
        <f t="shared" si="499"/>
        <v>49342</v>
      </c>
      <c r="G633" s="31">
        <f t="shared" si="499"/>
        <v>49343</v>
      </c>
      <c r="H633" s="31">
        <f t="shared" si="499"/>
        <v>49344</v>
      </c>
    </row>
    <row r="634" spans="1:8" x14ac:dyDescent="0.25">
      <c r="A634" t="str">
        <f t="shared" si="475"/>
        <v>62035</v>
      </c>
      <c r="B634" s="31">
        <f t="shared" ref="B634:H634" si="500">+B633+7</f>
        <v>49345</v>
      </c>
      <c r="C634" s="31">
        <f t="shared" si="500"/>
        <v>49346</v>
      </c>
      <c r="D634" s="31">
        <f t="shared" si="500"/>
        <v>49347</v>
      </c>
      <c r="E634" s="31">
        <f t="shared" si="500"/>
        <v>49348</v>
      </c>
      <c r="F634" s="31">
        <f t="shared" si="500"/>
        <v>49349</v>
      </c>
      <c r="G634" s="31">
        <f t="shared" si="500"/>
        <v>49350</v>
      </c>
      <c r="H634" s="31">
        <f t="shared" si="500"/>
        <v>49351</v>
      </c>
    </row>
    <row r="635" spans="1:8" x14ac:dyDescent="0.25">
      <c r="A635" t="str">
        <f t="shared" si="475"/>
        <v>72035</v>
      </c>
      <c r="B635" s="31">
        <f t="shared" ref="B635:H635" si="501">+B634+7</f>
        <v>49352</v>
      </c>
      <c r="C635" s="31">
        <f t="shared" si="501"/>
        <v>49353</v>
      </c>
      <c r="D635" s="31">
        <f t="shared" si="501"/>
        <v>49354</v>
      </c>
      <c r="E635" s="31">
        <f t="shared" si="501"/>
        <v>49355</v>
      </c>
      <c r="F635" s="31">
        <f t="shared" si="501"/>
        <v>49356</v>
      </c>
      <c r="G635" s="31">
        <f t="shared" si="501"/>
        <v>49357</v>
      </c>
      <c r="H635" s="31">
        <f t="shared" si="501"/>
        <v>49358</v>
      </c>
    </row>
    <row r="636" spans="1:8" x14ac:dyDescent="0.25">
      <c r="A636" t="str">
        <f t="shared" si="475"/>
        <v>82035</v>
      </c>
      <c r="B636" s="31">
        <f t="shared" ref="B636:H636" si="502">+B635+7</f>
        <v>49359</v>
      </c>
      <c r="C636" s="31">
        <f t="shared" si="502"/>
        <v>49360</v>
      </c>
      <c r="D636" s="31">
        <f t="shared" si="502"/>
        <v>49361</v>
      </c>
      <c r="E636" s="31">
        <f t="shared" si="502"/>
        <v>49362</v>
      </c>
      <c r="F636" s="31">
        <f t="shared" si="502"/>
        <v>49363</v>
      </c>
      <c r="G636" s="31">
        <f t="shared" si="502"/>
        <v>49364</v>
      </c>
      <c r="H636" s="31">
        <f t="shared" si="502"/>
        <v>49365</v>
      </c>
    </row>
    <row r="637" spans="1:8" x14ac:dyDescent="0.25">
      <c r="A637" t="str">
        <f t="shared" si="475"/>
        <v>92035</v>
      </c>
      <c r="B637" s="31">
        <f t="shared" ref="B637:H637" si="503">+B636+7</f>
        <v>49366</v>
      </c>
      <c r="C637" s="31">
        <f t="shared" si="503"/>
        <v>49367</v>
      </c>
      <c r="D637" s="31">
        <f t="shared" si="503"/>
        <v>49368</v>
      </c>
      <c r="E637" s="31">
        <f t="shared" si="503"/>
        <v>49369</v>
      </c>
      <c r="F637" s="31">
        <f t="shared" si="503"/>
        <v>49370</v>
      </c>
      <c r="G637" s="31">
        <f t="shared" si="503"/>
        <v>49371</v>
      </c>
      <c r="H637" s="31">
        <f t="shared" si="503"/>
        <v>49372</v>
      </c>
    </row>
    <row r="638" spans="1:8" x14ac:dyDescent="0.25">
      <c r="A638" t="str">
        <f t="shared" si="475"/>
        <v>102035</v>
      </c>
      <c r="B638" s="31">
        <f t="shared" ref="B638:H638" si="504">+B637+7</f>
        <v>49373</v>
      </c>
      <c r="C638" s="31">
        <f t="shared" si="504"/>
        <v>49374</v>
      </c>
      <c r="D638" s="31">
        <f t="shared" si="504"/>
        <v>49375</v>
      </c>
      <c r="E638" s="31">
        <f t="shared" si="504"/>
        <v>49376</v>
      </c>
      <c r="F638" s="31">
        <f t="shared" si="504"/>
        <v>49377</v>
      </c>
      <c r="G638" s="31">
        <f t="shared" si="504"/>
        <v>49378</v>
      </c>
      <c r="H638" s="31">
        <f t="shared" si="504"/>
        <v>49379</v>
      </c>
    </row>
    <row r="639" spans="1:8" x14ac:dyDescent="0.25">
      <c r="A639" t="str">
        <f t="shared" si="475"/>
        <v>112035</v>
      </c>
      <c r="B639" s="31">
        <f t="shared" ref="B639:H639" si="505">+B638+7</f>
        <v>49380</v>
      </c>
      <c r="C639" s="31">
        <f t="shared" si="505"/>
        <v>49381</v>
      </c>
      <c r="D639" s="31">
        <f t="shared" si="505"/>
        <v>49382</v>
      </c>
      <c r="E639" s="31">
        <f t="shared" si="505"/>
        <v>49383</v>
      </c>
      <c r="F639" s="31">
        <f t="shared" si="505"/>
        <v>49384</v>
      </c>
      <c r="G639" s="31">
        <f t="shared" si="505"/>
        <v>49385</v>
      </c>
      <c r="H639" s="31">
        <f t="shared" si="505"/>
        <v>49386</v>
      </c>
    </row>
    <row r="640" spans="1:8" x14ac:dyDescent="0.25">
      <c r="A640" t="str">
        <f t="shared" si="475"/>
        <v>122035</v>
      </c>
      <c r="B640" s="31">
        <f t="shared" ref="B640:H640" si="506">+B639+7</f>
        <v>49387</v>
      </c>
      <c r="C640" s="31">
        <f t="shared" si="506"/>
        <v>49388</v>
      </c>
      <c r="D640" s="31">
        <f t="shared" si="506"/>
        <v>49389</v>
      </c>
      <c r="E640" s="31">
        <f t="shared" si="506"/>
        <v>49390</v>
      </c>
      <c r="F640" s="31">
        <f t="shared" si="506"/>
        <v>49391</v>
      </c>
      <c r="G640" s="31">
        <f t="shared" si="506"/>
        <v>49392</v>
      </c>
      <c r="H640" s="31">
        <f t="shared" si="506"/>
        <v>49393</v>
      </c>
    </row>
    <row r="641" spans="1:8" x14ac:dyDescent="0.25">
      <c r="A641" t="str">
        <f t="shared" si="475"/>
        <v>132035</v>
      </c>
      <c r="B641" s="31">
        <f t="shared" ref="B641:H641" si="507">+B640+7</f>
        <v>49394</v>
      </c>
      <c r="C641" s="31">
        <f t="shared" si="507"/>
        <v>49395</v>
      </c>
      <c r="D641" s="31">
        <f t="shared" si="507"/>
        <v>49396</v>
      </c>
      <c r="E641" s="31">
        <f t="shared" si="507"/>
        <v>49397</v>
      </c>
      <c r="F641" s="31">
        <f t="shared" si="507"/>
        <v>49398</v>
      </c>
      <c r="G641" s="31">
        <f t="shared" si="507"/>
        <v>49399</v>
      </c>
      <c r="H641" s="31">
        <f t="shared" si="507"/>
        <v>49400</v>
      </c>
    </row>
    <row r="642" spans="1:8" x14ac:dyDescent="0.25">
      <c r="A642" t="str">
        <f t="shared" si="475"/>
        <v>142035</v>
      </c>
      <c r="B642" s="31">
        <f t="shared" ref="B642:H642" si="508">+B641+7</f>
        <v>49401</v>
      </c>
      <c r="C642" s="31">
        <f t="shared" si="508"/>
        <v>49402</v>
      </c>
      <c r="D642" s="31">
        <f t="shared" si="508"/>
        <v>49403</v>
      </c>
      <c r="E642" s="31">
        <f t="shared" si="508"/>
        <v>49404</v>
      </c>
      <c r="F642" s="31">
        <f t="shared" si="508"/>
        <v>49405</v>
      </c>
      <c r="G642" s="31">
        <f t="shared" si="508"/>
        <v>49406</v>
      </c>
      <c r="H642" s="31">
        <f t="shared" si="508"/>
        <v>49407</v>
      </c>
    </row>
    <row r="643" spans="1:8" x14ac:dyDescent="0.25">
      <c r="A643" t="str">
        <f t="shared" si="475"/>
        <v>152035</v>
      </c>
      <c r="B643" s="31">
        <f t="shared" ref="B643:H643" si="509">+B642+7</f>
        <v>49408</v>
      </c>
      <c r="C643" s="31">
        <f t="shared" si="509"/>
        <v>49409</v>
      </c>
      <c r="D643" s="31">
        <f t="shared" si="509"/>
        <v>49410</v>
      </c>
      <c r="E643" s="31">
        <f t="shared" si="509"/>
        <v>49411</v>
      </c>
      <c r="F643" s="31">
        <f t="shared" si="509"/>
        <v>49412</v>
      </c>
      <c r="G643" s="31">
        <f t="shared" si="509"/>
        <v>49413</v>
      </c>
      <c r="H643" s="31">
        <f t="shared" si="509"/>
        <v>49414</v>
      </c>
    </row>
    <row r="644" spans="1:8" x14ac:dyDescent="0.25">
      <c r="A644" t="str">
        <f t="shared" si="475"/>
        <v>162035</v>
      </c>
      <c r="B644" s="31">
        <f t="shared" ref="B644:H644" si="510">+B643+7</f>
        <v>49415</v>
      </c>
      <c r="C644" s="31">
        <f t="shared" si="510"/>
        <v>49416</v>
      </c>
      <c r="D644" s="31">
        <f t="shared" si="510"/>
        <v>49417</v>
      </c>
      <c r="E644" s="31">
        <f t="shared" si="510"/>
        <v>49418</v>
      </c>
      <c r="F644" s="31">
        <f t="shared" si="510"/>
        <v>49419</v>
      </c>
      <c r="G644" s="31">
        <f t="shared" si="510"/>
        <v>49420</v>
      </c>
      <c r="H644" s="31">
        <f t="shared" si="510"/>
        <v>49421</v>
      </c>
    </row>
    <row r="645" spans="1:8" x14ac:dyDescent="0.25">
      <c r="A645" t="str">
        <f t="shared" si="475"/>
        <v>172035</v>
      </c>
      <c r="B645" s="31">
        <f t="shared" ref="B645:H645" si="511">+B644+7</f>
        <v>49422</v>
      </c>
      <c r="C645" s="31">
        <f t="shared" si="511"/>
        <v>49423</v>
      </c>
      <c r="D645" s="31">
        <f t="shared" si="511"/>
        <v>49424</v>
      </c>
      <c r="E645" s="31">
        <f t="shared" si="511"/>
        <v>49425</v>
      </c>
      <c r="F645" s="31">
        <f t="shared" si="511"/>
        <v>49426</v>
      </c>
      <c r="G645" s="31">
        <f t="shared" si="511"/>
        <v>49427</v>
      </c>
      <c r="H645" s="31">
        <f t="shared" si="511"/>
        <v>49428</v>
      </c>
    </row>
    <row r="646" spans="1:8" x14ac:dyDescent="0.25">
      <c r="A646" t="str">
        <f t="shared" si="475"/>
        <v>182035</v>
      </c>
      <c r="B646" s="31">
        <f t="shared" ref="B646:H646" si="512">+B645+7</f>
        <v>49429</v>
      </c>
      <c r="C646" s="31">
        <f t="shared" si="512"/>
        <v>49430</v>
      </c>
      <c r="D646" s="31">
        <f t="shared" si="512"/>
        <v>49431</v>
      </c>
      <c r="E646" s="31">
        <f t="shared" si="512"/>
        <v>49432</v>
      </c>
      <c r="F646" s="31">
        <f t="shared" si="512"/>
        <v>49433</v>
      </c>
      <c r="G646" s="31">
        <f t="shared" si="512"/>
        <v>49434</v>
      </c>
      <c r="H646" s="31">
        <f t="shared" si="512"/>
        <v>49435</v>
      </c>
    </row>
    <row r="647" spans="1:8" x14ac:dyDescent="0.25">
      <c r="A647" t="str">
        <f t="shared" si="475"/>
        <v>192035</v>
      </c>
      <c r="B647" s="31">
        <f t="shared" ref="B647:H647" si="513">+B646+7</f>
        <v>49436</v>
      </c>
      <c r="C647" s="31">
        <f t="shared" si="513"/>
        <v>49437</v>
      </c>
      <c r="D647" s="31">
        <f t="shared" si="513"/>
        <v>49438</v>
      </c>
      <c r="E647" s="31">
        <f t="shared" si="513"/>
        <v>49439</v>
      </c>
      <c r="F647" s="31">
        <f t="shared" si="513"/>
        <v>49440</v>
      </c>
      <c r="G647" s="31">
        <f t="shared" si="513"/>
        <v>49441</v>
      </c>
      <c r="H647" s="31">
        <f t="shared" si="513"/>
        <v>49442</v>
      </c>
    </row>
    <row r="648" spans="1:8" x14ac:dyDescent="0.25">
      <c r="A648" t="str">
        <f t="shared" si="475"/>
        <v>202035</v>
      </c>
      <c r="B648" s="31">
        <f t="shared" ref="B648:H648" si="514">+B647+7</f>
        <v>49443</v>
      </c>
      <c r="C648" s="31">
        <f t="shared" si="514"/>
        <v>49444</v>
      </c>
      <c r="D648" s="31">
        <f t="shared" si="514"/>
        <v>49445</v>
      </c>
      <c r="E648" s="31">
        <f t="shared" si="514"/>
        <v>49446</v>
      </c>
      <c r="F648" s="31">
        <f t="shared" si="514"/>
        <v>49447</v>
      </c>
      <c r="G648" s="31">
        <f t="shared" si="514"/>
        <v>49448</v>
      </c>
      <c r="H648" s="31">
        <f t="shared" si="514"/>
        <v>49449</v>
      </c>
    </row>
    <row r="649" spans="1:8" x14ac:dyDescent="0.25">
      <c r="A649" t="str">
        <f t="shared" si="475"/>
        <v>212035</v>
      </c>
      <c r="B649" s="31">
        <f t="shared" ref="B649:H649" si="515">+B648+7</f>
        <v>49450</v>
      </c>
      <c r="C649" s="31">
        <f t="shared" si="515"/>
        <v>49451</v>
      </c>
      <c r="D649" s="31">
        <f t="shared" si="515"/>
        <v>49452</v>
      </c>
      <c r="E649" s="31">
        <f t="shared" si="515"/>
        <v>49453</v>
      </c>
      <c r="F649" s="31">
        <f t="shared" si="515"/>
        <v>49454</v>
      </c>
      <c r="G649" s="31">
        <f t="shared" si="515"/>
        <v>49455</v>
      </c>
      <c r="H649" s="31">
        <f t="shared" si="515"/>
        <v>49456</v>
      </c>
    </row>
    <row r="650" spans="1:8" x14ac:dyDescent="0.25">
      <c r="A650" t="str">
        <f t="shared" si="475"/>
        <v>222035</v>
      </c>
      <c r="B650" s="31">
        <f t="shared" ref="B650:H650" si="516">+B649+7</f>
        <v>49457</v>
      </c>
      <c r="C650" s="31">
        <f t="shared" si="516"/>
        <v>49458</v>
      </c>
      <c r="D650" s="31">
        <f t="shared" si="516"/>
        <v>49459</v>
      </c>
      <c r="E650" s="31">
        <f t="shared" si="516"/>
        <v>49460</v>
      </c>
      <c r="F650" s="31">
        <f t="shared" si="516"/>
        <v>49461</v>
      </c>
      <c r="G650" s="31">
        <f t="shared" si="516"/>
        <v>49462</v>
      </c>
      <c r="H650" s="31">
        <f t="shared" si="516"/>
        <v>49463</v>
      </c>
    </row>
    <row r="651" spans="1:8" x14ac:dyDescent="0.25">
      <c r="A651" t="str">
        <f t="shared" si="475"/>
        <v>232035</v>
      </c>
      <c r="B651" s="31">
        <f t="shared" ref="B651:H651" si="517">+B650+7</f>
        <v>49464</v>
      </c>
      <c r="C651" s="31">
        <f t="shared" si="517"/>
        <v>49465</v>
      </c>
      <c r="D651" s="31">
        <f t="shared" si="517"/>
        <v>49466</v>
      </c>
      <c r="E651" s="31">
        <f t="shared" si="517"/>
        <v>49467</v>
      </c>
      <c r="F651" s="31">
        <f t="shared" si="517"/>
        <v>49468</v>
      </c>
      <c r="G651" s="31">
        <f t="shared" si="517"/>
        <v>49469</v>
      </c>
      <c r="H651" s="31">
        <f t="shared" si="517"/>
        <v>49470</v>
      </c>
    </row>
    <row r="652" spans="1:8" x14ac:dyDescent="0.25">
      <c r="A652" t="str">
        <f t="shared" si="475"/>
        <v>242035</v>
      </c>
      <c r="B652" s="31">
        <f t="shared" ref="B652:H652" si="518">+B651+7</f>
        <v>49471</v>
      </c>
      <c r="C652" s="31">
        <f t="shared" si="518"/>
        <v>49472</v>
      </c>
      <c r="D652" s="31">
        <f t="shared" si="518"/>
        <v>49473</v>
      </c>
      <c r="E652" s="31">
        <f t="shared" si="518"/>
        <v>49474</v>
      </c>
      <c r="F652" s="31">
        <f t="shared" si="518"/>
        <v>49475</v>
      </c>
      <c r="G652" s="31">
        <f t="shared" si="518"/>
        <v>49476</v>
      </c>
      <c r="H652" s="31">
        <f t="shared" si="518"/>
        <v>49477</v>
      </c>
    </row>
    <row r="653" spans="1:8" x14ac:dyDescent="0.25">
      <c r="A653" t="str">
        <f t="shared" si="475"/>
        <v>252035</v>
      </c>
      <c r="B653" s="31">
        <f t="shared" ref="B653:H653" si="519">+B652+7</f>
        <v>49478</v>
      </c>
      <c r="C653" s="31">
        <f t="shared" si="519"/>
        <v>49479</v>
      </c>
      <c r="D653" s="31">
        <f t="shared" si="519"/>
        <v>49480</v>
      </c>
      <c r="E653" s="31">
        <f t="shared" si="519"/>
        <v>49481</v>
      </c>
      <c r="F653" s="31">
        <f t="shared" si="519"/>
        <v>49482</v>
      </c>
      <c r="G653" s="31">
        <f t="shared" si="519"/>
        <v>49483</v>
      </c>
      <c r="H653" s="31">
        <f t="shared" si="519"/>
        <v>49484</v>
      </c>
    </row>
    <row r="654" spans="1:8" x14ac:dyDescent="0.25">
      <c r="A654" t="str">
        <f t="shared" si="475"/>
        <v>262035</v>
      </c>
      <c r="B654" s="31">
        <f t="shared" ref="B654:H654" si="520">+B653+7</f>
        <v>49485</v>
      </c>
      <c r="C654" s="31">
        <f t="shared" si="520"/>
        <v>49486</v>
      </c>
      <c r="D654" s="31">
        <f t="shared" si="520"/>
        <v>49487</v>
      </c>
      <c r="E654" s="31">
        <f t="shared" si="520"/>
        <v>49488</v>
      </c>
      <c r="F654" s="31">
        <f t="shared" si="520"/>
        <v>49489</v>
      </c>
      <c r="G654" s="31">
        <f t="shared" si="520"/>
        <v>49490</v>
      </c>
      <c r="H654" s="31">
        <f t="shared" si="520"/>
        <v>49491</v>
      </c>
    </row>
    <row r="655" spans="1:8" x14ac:dyDescent="0.25">
      <c r="A655" t="str">
        <f t="shared" si="475"/>
        <v>272035</v>
      </c>
      <c r="B655" s="31">
        <f t="shared" ref="B655:H655" si="521">+B654+7</f>
        <v>49492</v>
      </c>
      <c r="C655" s="31">
        <f t="shared" si="521"/>
        <v>49493</v>
      </c>
      <c r="D655" s="31">
        <f t="shared" si="521"/>
        <v>49494</v>
      </c>
      <c r="E655" s="31">
        <f t="shared" si="521"/>
        <v>49495</v>
      </c>
      <c r="F655" s="31">
        <f t="shared" si="521"/>
        <v>49496</v>
      </c>
      <c r="G655" s="31">
        <f t="shared" si="521"/>
        <v>49497</v>
      </c>
      <c r="H655" s="31">
        <f t="shared" si="521"/>
        <v>49498</v>
      </c>
    </row>
    <row r="656" spans="1:8" x14ac:dyDescent="0.25">
      <c r="A656" t="str">
        <f t="shared" si="475"/>
        <v>282035</v>
      </c>
      <c r="B656" s="31">
        <f t="shared" ref="B656:H656" si="522">+B655+7</f>
        <v>49499</v>
      </c>
      <c r="C656" s="31">
        <f t="shared" si="522"/>
        <v>49500</v>
      </c>
      <c r="D656" s="31">
        <f t="shared" si="522"/>
        <v>49501</v>
      </c>
      <c r="E656" s="31">
        <f t="shared" si="522"/>
        <v>49502</v>
      </c>
      <c r="F656" s="31">
        <f t="shared" si="522"/>
        <v>49503</v>
      </c>
      <c r="G656" s="31">
        <f t="shared" si="522"/>
        <v>49504</v>
      </c>
      <c r="H656" s="31">
        <f t="shared" si="522"/>
        <v>49505</v>
      </c>
    </row>
    <row r="657" spans="1:8" x14ac:dyDescent="0.25">
      <c r="A657" t="str">
        <f t="shared" si="475"/>
        <v>292035</v>
      </c>
      <c r="B657" s="31">
        <f t="shared" ref="B657:H657" si="523">+B656+7</f>
        <v>49506</v>
      </c>
      <c r="C657" s="31">
        <f t="shared" si="523"/>
        <v>49507</v>
      </c>
      <c r="D657" s="31">
        <f t="shared" si="523"/>
        <v>49508</v>
      </c>
      <c r="E657" s="31">
        <f t="shared" si="523"/>
        <v>49509</v>
      </c>
      <c r="F657" s="31">
        <f t="shared" si="523"/>
        <v>49510</v>
      </c>
      <c r="G657" s="31">
        <f t="shared" si="523"/>
        <v>49511</v>
      </c>
      <c r="H657" s="31">
        <f t="shared" si="523"/>
        <v>49512</v>
      </c>
    </row>
    <row r="658" spans="1:8" x14ac:dyDescent="0.25">
      <c r="A658" t="str">
        <f t="shared" si="475"/>
        <v>302035</v>
      </c>
      <c r="B658" s="31">
        <f t="shared" ref="B658:H658" si="524">+B657+7</f>
        <v>49513</v>
      </c>
      <c r="C658" s="31">
        <f t="shared" si="524"/>
        <v>49514</v>
      </c>
      <c r="D658" s="31">
        <f t="shared" si="524"/>
        <v>49515</v>
      </c>
      <c r="E658" s="31">
        <f t="shared" si="524"/>
        <v>49516</v>
      </c>
      <c r="F658" s="31">
        <f t="shared" si="524"/>
        <v>49517</v>
      </c>
      <c r="G658" s="31">
        <f t="shared" si="524"/>
        <v>49518</v>
      </c>
      <c r="H658" s="31">
        <f t="shared" si="524"/>
        <v>49519</v>
      </c>
    </row>
    <row r="659" spans="1:8" x14ac:dyDescent="0.25">
      <c r="A659" t="str">
        <f t="shared" si="475"/>
        <v>312035</v>
      </c>
      <c r="B659" s="31">
        <f t="shared" ref="B659:H659" si="525">+B658+7</f>
        <v>49520</v>
      </c>
      <c r="C659" s="31">
        <f t="shared" si="525"/>
        <v>49521</v>
      </c>
      <c r="D659" s="31">
        <f t="shared" si="525"/>
        <v>49522</v>
      </c>
      <c r="E659" s="31">
        <f t="shared" si="525"/>
        <v>49523</v>
      </c>
      <c r="F659" s="31">
        <f t="shared" si="525"/>
        <v>49524</v>
      </c>
      <c r="G659" s="31">
        <f t="shared" si="525"/>
        <v>49525</v>
      </c>
      <c r="H659" s="31">
        <f t="shared" si="525"/>
        <v>49526</v>
      </c>
    </row>
    <row r="660" spans="1:8" x14ac:dyDescent="0.25">
      <c r="A660" t="str">
        <f t="shared" si="475"/>
        <v>322035</v>
      </c>
      <c r="B660" s="31">
        <f t="shared" ref="B660:H660" si="526">+B659+7</f>
        <v>49527</v>
      </c>
      <c r="C660" s="31">
        <f t="shared" si="526"/>
        <v>49528</v>
      </c>
      <c r="D660" s="31">
        <f t="shared" si="526"/>
        <v>49529</v>
      </c>
      <c r="E660" s="31">
        <f t="shared" si="526"/>
        <v>49530</v>
      </c>
      <c r="F660" s="31">
        <f t="shared" si="526"/>
        <v>49531</v>
      </c>
      <c r="G660" s="31">
        <f t="shared" si="526"/>
        <v>49532</v>
      </c>
      <c r="H660" s="31">
        <f t="shared" si="526"/>
        <v>49533</v>
      </c>
    </row>
    <row r="661" spans="1:8" x14ac:dyDescent="0.25">
      <c r="A661" t="str">
        <f t="shared" si="475"/>
        <v>332035</v>
      </c>
      <c r="B661" s="31">
        <f t="shared" ref="B661:H661" si="527">+B660+7</f>
        <v>49534</v>
      </c>
      <c r="C661" s="31">
        <f t="shared" si="527"/>
        <v>49535</v>
      </c>
      <c r="D661" s="31">
        <f t="shared" si="527"/>
        <v>49536</v>
      </c>
      <c r="E661" s="31">
        <f t="shared" si="527"/>
        <v>49537</v>
      </c>
      <c r="F661" s="31">
        <f t="shared" si="527"/>
        <v>49538</v>
      </c>
      <c r="G661" s="31">
        <f t="shared" si="527"/>
        <v>49539</v>
      </c>
      <c r="H661" s="31">
        <f t="shared" si="527"/>
        <v>49540</v>
      </c>
    </row>
    <row r="662" spans="1:8" x14ac:dyDescent="0.25">
      <c r="A662" t="str">
        <f t="shared" si="475"/>
        <v>342035</v>
      </c>
      <c r="B662" s="31">
        <f t="shared" ref="B662:H662" si="528">+B661+7</f>
        <v>49541</v>
      </c>
      <c r="C662" s="31">
        <f t="shared" si="528"/>
        <v>49542</v>
      </c>
      <c r="D662" s="31">
        <f t="shared" si="528"/>
        <v>49543</v>
      </c>
      <c r="E662" s="31">
        <f t="shared" si="528"/>
        <v>49544</v>
      </c>
      <c r="F662" s="31">
        <f t="shared" si="528"/>
        <v>49545</v>
      </c>
      <c r="G662" s="31">
        <f t="shared" si="528"/>
        <v>49546</v>
      </c>
      <c r="H662" s="31">
        <f t="shared" si="528"/>
        <v>49547</v>
      </c>
    </row>
    <row r="663" spans="1:8" x14ac:dyDescent="0.25">
      <c r="A663" t="str">
        <f t="shared" si="475"/>
        <v>352035</v>
      </c>
      <c r="B663" s="31">
        <f t="shared" ref="B663:H663" si="529">+B662+7</f>
        <v>49548</v>
      </c>
      <c r="C663" s="31">
        <f t="shared" si="529"/>
        <v>49549</v>
      </c>
      <c r="D663" s="31">
        <f t="shared" si="529"/>
        <v>49550</v>
      </c>
      <c r="E663" s="31">
        <f t="shared" si="529"/>
        <v>49551</v>
      </c>
      <c r="F663" s="31">
        <f t="shared" si="529"/>
        <v>49552</v>
      </c>
      <c r="G663" s="31">
        <f t="shared" si="529"/>
        <v>49553</v>
      </c>
      <c r="H663" s="31">
        <f t="shared" si="529"/>
        <v>49554</v>
      </c>
    </row>
    <row r="664" spans="1:8" x14ac:dyDescent="0.25">
      <c r="A664" t="str">
        <f t="shared" si="475"/>
        <v>362035</v>
      </c>
      <c r="B664" s="31">
        <f t="shared" ref="B664:H664" si="530">+B663+7</f>
        <v>49555</v>
      </c>
      <c r="C664" s="31">
        <f t="shared" si="530"/>
        <v>49556</v>
      </c>
      <c r="D664" s="31">
        <f t="shared" si="530"/>
        <v>49557</v>
      </c>
      <c r="E664" s="31">
        <f t="shared" si="530"/>
        <v>49558</v>
      </c>
      <c r="F664" s="31">
        <f t="shared" si="530"/>
        <v>49559</v>
      </c>
      <c r="G664" s="31">
        <f t="shared" si="530"/>
        <v>49560</v>
      </c>
      <c r="H664" s="31">
        <f t="shared" si="530"/>
        <v>49561</v>
      </c>
    </row>
    <row r="665" spans="1:8" x14ac:dyDescent="0.25">
      <c r="A665" t="str">
        <f t="shared" si="475"/>
        <v>372035</v>
      </c>
      <c r="B665" s="31">
        <f t="shared" ref="B665:H665" si="531">+B664+7</f>
        <v>49562</v>
      </c>
      <c r="C665" s="31">
        <f t="shared" si="531"/>
        <v>49563</v>
      </c>
      <c r="D665" s="31">
        <f t="shared" si="531"/>
        <v>49564</v>
      </c>
      <c r="E665" s="31">
        <f t="shared" si="531"/>
        <v>49565</v>
      </c>
      <c r="F665" s="31">
        <f t="shared" si="531"/>
        <v>49566</v>
      </c>
      <c r="G665" s="31">
        <f t="shared" si="531"/>
        <v>49567</v>
      </c>
      <c r="H665" s="31">
        <f t="shared" si="531"/>
        <v>49568</v>
      </c>
    </row>
    <row r="666" spans="1:8" x14ac:dyDescent="0.25">
      <c r="A666" t="str">
        <f t="shared" si="475"/>
        <v>382035</v>
      </c>
      <c r="B666" s="31">
        <f t="shared" ref="B666:H666" si="532">+B665+7</f>
        <v>49569</v>
      </c>
      <c r="C666" s="31">
        <f t="shared" si="532"/>
        <v>49570</v>
      </c>
      <c r="D666" s="31">
        <f t="shared" si="532"/>
        <v>49571</v>
      </c>
      <c r="E666" s="31">
        <f t="shared" si="532"/>
        <v>49572</v>
      </c>
      <c r="F666" s="31">
        <f t="shared" si="532"/>
        <v>49573</v>
      </c>
      <c r="G666" s="31">
        <f t="shared" si="532"/>
        <v>49574</v>
      </c>
      <c r="H666" s="31">
        <f t="shared" si="532"/>
        <v>49575</v>
      </c>
    </row>
    <row r="667" spans="1:8" x14ac:dyDescent="0.25">
      <c r="A667" t="str">
        <f t="shared" si="475"/>
        <v>392035</v>
      </c>
      <c r="B667" s="31">
        <f t="shared" ref="B667:H667" si="533">+B666+7</f>
        <v>49576</v>
      </c>
      <c r="C667" s="31">
        <f t="shared" si="533"/>
        <v>49577</v>
      </c>
      <c r="D667" s="31">
        <f t="shared" si="533"/>
        <v>49578</v>
      </c>
      <c r="E667" s="31">
        <f t="shared" si="533"/>
        <v>49579</v>
      </c>
      <c r="F667" s="31">
        <f t="shared" si="533"/>
        <v>49580</v>
      </c>
      <c r="G667" s="31">
        <f t="shared" si="533"/>
        <v>49581</v>
      </c>
      <c r="H667" s="31">
        <f t="shared" si="533"/>
        <v>49582</v>
      </c>
    </row>
    <row r="668" spans="1:8" x14ac:dyDescent="0.25">
      <c r="A668" t="str">
        <f t="shared" si="475"/>
        <v>402035</v>
      </c>
      <c r="B668" s="31">
        <f t="shared" ref="B668:H668" si="534">+B667+7</f>
        <v>49583</v>
      </c>
      <c r="C668" s="31">
        <f t="shared" si="534"/>
        <v>49584</v>
      </c>
      <c r="D668" s="31">
        <f t="shared" si="534"/>
        <v>49585</v>
      </c>
      <c r="E668" s="31">
        <f t="shared" si="534"/>
        <v>49586</v>
      </c>
      <c r="F668" s="31">
        <f t="shared" si="534"/>
        <v>49587</v>
      </c>
      <c r="G668" s="31">
        <f t="shared" si="534"/>
        <v>49588</v>
      </c>
      <c r="H668" s="31">
        <f t="shared" si="534"/>
        <v>49589</v>
      </c>
    </row>
    <row r="669" spans="1:8" x14ac:dyDescent="0.25">
      <c r="A669" t="str">
        <f t="shared" si="475"/>
        <v>412035</v>
      </c>
      <c r="B669" s="31">
        <f t="shared" ref="B669:H669" si="535">+B668+7</f>
        <v>49590</v>
      </c>
      <c r="C669" s="31">
        <f t="shared" si="535"/>
        <v>49591</v>
      </c>
      <c r="D669" s="31">
        <f t="shared" si="535"/>
        <v>49592</v>
      </c>
      <c r="E669" s="31">
        <f t="shared" si="535"/>
        <v>49593</v>
      </c>
      <c r="F669" s="31">
        <f t="shared" si="535"/>
        <v>49594</v>
      </c>
      <c r="G669" s="31">
        <f t="shared" si="535"/>
        <v>49595</v>
      </c>
      <c r="H669" s="31">
        <f t="shared" si="535"/>
        <v>49596</v>
      </c>
    </row>
    <row r="670" spans="1:8" x14ac:dyDescent="0.25">
      <c r="A670" t="str">
        <f t="shared" si="475"/>
        <v>422035</v>
      </c>
      <c r="B670" s="31">
        <f t="shared" ref="B670:H670" si="536">+B669+7</f>
        <v>49597</v>
      </c>
      <c r="C670" s="31">
        <f t="shared" si="536"/>
        <v>49598</v>
      </c>
      <c r="D670" s="31">
        <f t="shared" si="536"/>
        <v>49599</v>
      </c>
      <c r="E670" s="31">
        <f t="shared" si="536"/>
        <v>49600</v>
      </c>
      <c r="F670" s="31">
        <f t="shared" si="536"/>
        <v>49601</v>
      </c>
      <c r="G670" s="31">
        <f t="shared" si="536"/>
        <v>49602</v>
      </c>
      <c r="H670" s="31">
        <f t="shared" si="536"/>
        <v>49603</v>
      </c>
    </row>
    <row r="671" spans="1:8" x14ac:dyDescent="0.25">
      <c r="A671" t="str">
        <f t="shared" si="475"/>
        <v>432035</v>
      </c>
      <c r="B671" s="31">
        <f t="shared" ref="B671:H671" si="537">+B670+7</f>
        <v>49604</v>
      </c>
      <c r="C671" s="31">
        <f t="shared" si="537"/>
        <v>49605</v>
      </c>
      <c r="D671" s="31">
        <f t="shared" si="537"/>
        <v>49606</v>
      </c>
      <c r="E671" s="31">
        <f t="shared" si="537"/>
        <v>49607</v>
      </c>
      <c r="F671" s="31">
        <f t="shared" si="537"/>
        <v>49608</v>
      </c>
      <c r="G671" s="31">
        <f t="shared" si="537"/>
        <v>49609</v>
      </c>
      <c r="H671" s="31">
        <f t="shared" si="537"/>
        <v>49610</v>
      </c>
    </row>
    <row r="672" spans="1:8" x14ac:dyDescent="0.25">
      <c r="A672" t="str">
        <f t="shared" si="475"/>
        <v>442035</v>
      </c>
      <c r="B672" s="31">
        <f t="shared" ref="B672:H672" si="538">+B671+7</f>
        <v>49611</v>
      </c>
      <c r="C672" s="31">
        <f t="shared" si="538"/>
        <v>49612</v>
      </c>
      <c r="D672" s="31">
        <f t="shared" si="538"/>
        <v>49613</v>
      </c>
      <c r="E672" s="31">
        <f t="shared" si="538"/>
        <v>49614</v>
      </c>
      <c r="F672" s="31">
        <f t="shared" si="538"/>
        <v>49615</v>
      </c>
      <c r="G672" s="31">
        <f t="shared" si="538"/>
        <v>49616</v>
      </c>
      <c r="H672" s="31">
        <f t="shared" si="538"/>
        <v>49617</v>
      </c>
    </row>
    <row r="673" spans="1:8" x14ac:dyDescent="0.25">
      <c r="A673" t="str">
        <f t="shared" si="475"/>
        <v>452035</v>
      </c>
      <c r="B673" s="31">
        <f t="shared" ref="B673:H673" si="539">+B672+7</f>
        <v>49618</v>
      </c>
      <c r="C673" s="31">
        <f t="shared" si="539"/>
        <v>49619</v>
      </c>
      <c r="D673" s="31">
        <f t="shared" si="539"/>
        <v>49620</v>
      </c>
      <c r="E673" s="31">
        <f t="shared" si="539"/>
        <v>49621</v>
      </c>
      <c r="F673" s="31">
        <f t="shared" si="539"/>
        <v>49622</v>
      </c>
      <c r="G673" s="31">
        <f t="shared" si="539"/>
        <v>49623</v>
      </c>
      <c r="H673" s="31">
        <f t="shared" si="539"/>
        <v>49624</v>
      </c>
    </row>
    <row r="674" spans="1:8" x14ac:dyDescent="0.25">
      <c r="A674" t="str">
        <f t="shared" ref="A674:A681" si="540">+WEEKNUM(MAX(B674:H674),2)&amp;YEAR(MAX(B674:H674))</f>
        <v>462035</v>
      </c>
      <c r="B674" s="31">
        <f t="shared" ref="B674:H674" si="541">+B673+7</f>
        <v>49625</v>
      </c>
      <c r="C674" s="31">
        <f t="shared" si="541"/>
        <v>49626</v>
      </c>
      <c r="D674" s="31">
        <f t="shared" si="541"/>
        <v>49627</v>
      </c>
      <c r="E674" s="31">
        <f t="shared" si="541"/>
        <v>49628</v>
      </c>
      <c r="F674" s="31">
        <f t="shared" si="541"/>
        <v>49629</v>
      </c>
      <c r="G674" s="31">
        <f t="shared" si="541"/>
        <v>49630</v>
      </c>
      <c r="H674" s="31">
        <f t="shared" si="541"/>
        <v>49631</v>
      </c>
    </row>
    <row r="675" spans="1:8" x14ac:dyDescent="0.25">
      <c r="A675" t="str">
        <f t="shared" si="540"/>
        <v>472035</v>
      </c>
      <c r="B675" s="31">
        <f t="shared" ref="B675:H675" si="542">+B674+7</f>
        <v>49632</v>
      </c>
      <c r="C675" s="31">
        <f t="shared" si="542"/>
        <v>49633</v>
      </c>
      <c r="D675" s="31">
        <f t="shared" si="542"/>
        <v>49634</v>
      </c>
      <c r="E675" s="31">
        <f t="shared" si="542"/>
        <v>49635</v>
      </c>
      <c r="F675" s="31">
        <f t="shared" si="542"/>
        <v>49636</v>
      </c>
      <c r="G675" s="31">
        <f t="shared" si="542"/>
        <v>49637</v>
      </c>
      <c r="H675" s="31">
        <f t="shared" si="542"/>
        <v>49638</v>
      </c>
    </row>
    <row r="676" spans="1:8" x14ac:dyDescent="0.25">
      <c r="A676" t="str">
        <f t="shared" si="540"/>
        <v>482035</v>
      </c>
      <c r="B676" s="31">
        <f t="shared" ref="B676:H676" si="543">+B675+7</f>
        <v>49639</v>
      </c>
      <c r="C676" s="31">
        <f t="shared" si="543"/>
        <v>49640</v>
      </c>
      <c r="D676" s="31">
        <f t="shared" si="543"/>
        <v>49641</v>
      </c>
      <c r="E676" s="31">
        <f t="shared" si="543"/>
        <v>49642</v>
      </c>
      <c r="F676" s="31">
        <f t="shared" si="543"/>
        <v>49643</v>
      </c>
      <c r="G676" s="31">
        <f t="shared" si="543"/>
        <v>49644</v>
      </c>
      <c r="H676" s="31">
        <f t="shared" si="543"/>
        <v>49645</v>
      </c>
    </row>
    <row r="677" spans="1:8" x14ac:dyDescent="0.25">
      <c r="A677" t="str">
        <f t="shared" si="540"/>
        <v>492035</v>
      </c>
      <c r="B677" s="31">
        <f t="shared" ref="B677:H677" si="544">+B676+7</f>
        <v>49646</v>
      </c>
      <c r="C677" s="31">
        <f t="shared" si="544"/>
        <v>49647</v>
      </c>
      <c r="D677" s="31">
        <f t="shared" si="544"/>
        <v>49648</v>
      </c>
      <c r="E677" s="31">
        <f t="shared" si="544"/>
        <v>49649</v>
      </c>
      <c r="F677" s="31">
        <f t="shared" si="544"/>
        <v>49650</v>
      </c>
      <c r="G677" s="31">
        <f t="shared" si="544"/>
        <v>49651</v>
      </c>
      <c r="H677" s="31">
        <f t="shared" si="544"/>
        <v>49652</v>
      </c>
    </row>
    <row r="678" spans="1:8" x14ac:dyDescent="0.25">
      <c r="A678" t="str">
        <f t="shared" si="540"/>
        <v>502035</v>
      </c>
      <c r="B678" s="31">
        <f t="shared" ref="B678:H678" si="545">+B677+7</f>
        <v>49653</v>
      </c>
      <c r="C678" s="31">
        <f t="shared" si="545"/>
        <v>49654</v>
      </c>
      <c r="D678" s="31">
        <f t="shared" si="545"/>
        <v>49655</v>
      </c>
      <c r="E678" s="31">
        <f t="shared" si="545"/>
        <v>49656</v>
      </c>
      <c r="F678" s="31">
        <f t="shared" si="545"/>
        <v>49657</v>
      </c>
      <c r="G678" s="31">
        <f t="shared" si="545"/>
        <v>49658</v>
      </c>
      <c r="H678" s="31">
        <f t="shared" si="545"/>
        <v>49659</v>
      </c>
    </row>
    <row r="679" spans="1:8" x14ac:dyDescent="0.25">
      <c r="A679" t="str">
        <f t="shared" si="540"/>
        <v>512035</v>
      </c>
      <c r="B679" s="31">
        <f t="shared" ref="B679:H679" si="546">+B678+7</f>
        <v>49660</v>
      </c>
      <c r="C679" s="31">
        <f t="shared" si="546"/>
        <v>49661</v>
      </c>
      <c r="D679" s="31">
        <f t="shared" si="546"/>
        <v>49662</v>
      </c>
      <c r="E679" s="31">
        <f t="shared" si="546"/>
        <v>49663</v>
      </c>
      <c r="F679" s="31">
        <f t="shared" si="546"/>
        <v>49664</v>
      </c>
      <c r="G679" s="31">
        <f t="shared" si="546"/>
        <v>49665</v>
      </c>
      <c r="H679" s="31">
        <f t="shared" si="546"/>
        <v>49666</v>
      </c>
    </row>
    <row r="680" spans="1:8" x14ac:dyDescent="0.25">
      <c r="A680" t="str">
        <f t="shared" si="540"/>
        <v>522035</v>
      </c>
      <c r="B680" s="31">
        <f t="shared" ref="B680:H680" si="547">+B679+7</f>
        <v>49667</v>
      </c>
      <c r="C680" s="31">
        <f t="shared" si="547"/>
        <v>49668</v>
      </c>
      <c r="D680" s="31">
        <f t="shared" si="547"/>
        <v>49669</v>
      </c>
      <c r="E680" s="31">
        <f t="shared" si="547"/>
        <v>49670</v>
      </c>
      <c r="F680" s="31">
        <f t="shared" si="547"/>
        <v>49671</v>
      </c>
      <c r="G680" s="31">
        <f t="shared" si="547"/>
        <v>49672</v>
      </c>
      <c r="H680" s="31">
        <f t="shared" si="547"/>
        <v>49673</v>
      </c>
    </row>
    <row r="681" spans="1:8" x14ac:dyDescent="0.25">
      <c r="A681" t="str">
        <f t="shared" si="540"/>
        <v>12036</v>
      </c>
      <c r="B681" s="31">
        <f t="shared" ref="B681:H681" si="548">+B680+7</f>
        <v>49674</v>
      </c>
      <c r="C681" s="31">
        <f t="shared" si="548"/>
        <v>49675</v>
      </c>
      <c r="D681" s="31">
        <f t="shared" si="548"/>
        <v>49676</v>
      </c>
      <c r="E681" s="31">
        <f t="shared" si="548"/>
        <v>49677</v>
      </c>
      <c r="F681" s="31">
        <f t="shared" si="548"/>
        <v>49678</v>
      </c>
      <c r="G681" s="31">
        <f t="shared" si="548"/>
        <v>49679</v>
      </c>
      <c r="H681" s="31">
        <f t="shared" si="548"/>
        <v>49680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F9B0-F634-44BB-8432-6D8D8841E952}">
  <sheetPr>
    <tabColor theme="7"/>
  </sheetPr>
  <dimension ref="B1:X58"/>
  <sheetViews>
    <sheetView showGridLines="0" workbookViewId="0">
      <selection activeCell="C64" sqref="C64"/>
    </sheetView>
  </sheetViews>
  <sheetFormatPr baseColWidth="10" defaultColWidth="10.7109375" defaultRowHeight="15" outlineLevelRow="1" x14ac:dyDescent="0.25"/>
  <cols>
    <col min="1" max="1" width="8" customWidth="1"/>
    <col min="3" max="3" width="11.85546875" bestFit="1" customWidth="1"/>
    <col min="4" max="4" width="16.140625" bestFit="1" customWidth="1"/>
    <col min="5" max="5" width="3.7109375" customWidth="1"/>
    <col min="7" max="7" width="11.5703125" bestFit="1" customWidth="1"/>
    <col min="8" max="8" width="14.42578125" bestFit="1" customWidth="1"/>
    <col min="9" max="9" width="3.7109375" customWidth="1"/>
    <col min="11" max="11" width="11.5703125" bestFit="1" customWidth="1"/>
    <col min="12" max="12" width="14.42578125" bestFit="1" customWidth="1"/>
    <col min="13" max="13" width="3.7109375" customWidth="1"/>
    <col min="15" max="15" width="11.5703125" bestFit="1" customWidth="1"/>
    <col min="16" max="16" width="14.42578125" bestFit="1" customWidth="1"/>
    <col min="17" max="17" width="3.7109375" customWidth="1"/>
    <col min="19" max="19" width="11.5703125" bestFit="1" customWidth="1"/>
    <col min="20" max="20" width="13.7109375" bestFit="1" customWidth="1"/>
    <col min="21" max="21" width="3.7109375" customWidth="1"/>
    <col min="23" max="23" width="11.5703125" bestFit="1" customWidth="1"/>
    <col min="24" max="24" width="13.7109375" bestFit="1" customWidth="1"/>
  </cols>
  <sheetData>
    <row r="1" spans="2:24" ht="7.5" customHeight="1" x14ac:dyDescent="0.25">
      <c r="B1" s="7"/>
      <c r="C1" s="6"/>
      <c r="D1" s="6"/>
    </row>
    <row r="2" spans="2:24" ht="15.75" x14ac:dyDescent="0.25">
      <c r="B2" s="62" t="s">
        <v>9</v>
      </c>
      <c r="C2" s="6"/>
      <c r="D2" s="6"/>
    </row>
    <row r="3" spans="2:24" x14ac:dyDescent="0.25">
      <c r="B3" s="7"/>
      <c r="C3" s="6"/>
      <c r="D3" s="6"/>
    </row>
    <row r="4" spans="2:24" x14ac:dyDescent="0.25">
      <c r="B4" s="7"/>
      <c r="C4" s="6"/>
      <c r="D4" s="6"/>
    </row>
    <row r="5" spans="2:24" ht="18.75" x14ac:dyDescent="0.3">
      <c r="B5" t="s">
        <v>10</v>
      </c>
      <c r="C5" s="6"/>
      <c r="D5" s="6"/>
      <c r="N5" t="s">
        <v>11</v>
      </c>
    </row>
    <row r="6" spans="2:24" x14ac:dyDescent="0.25">
      <c r="B6" t="s">
        <v>12</v>
      </c>
      <c r="C6" s="6"/>
      <c r="D6" s="6"/>
      <c r="N6" t="s">
        <v>13</v>
      </c>
    </row>
    <row r="7" spans="2:24" x14ac:dyDescent="0.25">
      <c r="B7" t="s">
        <v>14</v>
      </c>
      <c r="C7" s="6"/>
      <c r="D7" s="6"/>
      <c r="N7" t="s">
        <v>15</v>
      </c>
    </row>
    <row r="8" spans="2:24" x14ac:dyDescent="0.25">
      <c r="C8" s="6"/>
      <c r="D8" s="6"/>
    </row>
    <row r="9" spans="2:24" ht="7.5" customHeight="1" x14ac:dyDescent="0.25">
      <c r="C9" s="6"/>
      <c r="D9" s="6"/>
    </row>
    <row r="10" spans="2:24" s="5" customFormat="1" ht="12.75" x14ac:dyDescent="0.2">
      <c r="B10" s="11" t="s">
        <v>16</v>
      </c>
      <c r="C10" s="21" t="s">
        <v>17</v>
      </c>
      <c r="D10" s="14" t="s">
        <v>18</v>
      </c>
      <c r="F10" s="11" t="s">
        <v>19</v>
      </c>
      <c r="G10" s="21" t="s">
        <v>17</v>
      </c>
      <c r="H10" s="14" t="s">
        <v>18</v>
      </c>
      <c r="J10" s="11" t="s">
        <v>20</v>
      </c>
      <c r="K10" s="21" t="s">
        <v>17</v>
      </c>
      <c r="L10" s="14" t="s">
        <v>18</v>
      </c>
      <c r="N10" s="11" t="s">
        <v>21</v>
      </c>
      <c r="O10" s="21" t="s">
        <v>17</v>
      </c>
      <c r="P10" s="14" t="s">
        <v>18</v>
      </c>
      <c r="R10" s="11" t="s">
        <v>22</v>
      </c>
      <c r="S10" s="21" t="s">
        <v>17</v>
      </c>
      <c r="T10" s="14" t="s">
        <v>18</v>
      </c>
      <c r="V10" s="11" t="s">
        <v>23</v>
      </c>
      <c r="W10" s="21" t="s">
        <v>17</v>
      </c>
      <c r="X10" s="14" t="s">
        <v>18</v>
      </c>
    </row>
    <row r="11" spans="2:24" x14ac:dyDescent="0.25">
      <c r="B11" s="2"/>
      <c r="C11" s="2"/>
      <c r="D11" s="3"/>
      <c r="F11" s="2"/>
      <c r="G11" s="2"/>
      <c r="H11" s="3"/>
      <c r="J11" s="2"/>
      <c r="K11" s="2"/>
      <c r="L11" s="3"/>
      <c r="N11" s="37"/>
      <c r="O11" s="37"/>
      <c r="P11" s="38"/>
      <c r="R11" s="37"/>
      <c r="S11" s="37"/>
      <c r="T11" s="38"/>
      <c r="V11" s="37"/>
      <c r="W11" s="37"/>
      <c r="X11" s="38"/>
    </row>
    <row r="12" spans="2:24" x14ac:dyDescent="0.25">
      <c r="B12" s="82"/>
      <c r="C12" s="82"/>
      <c r="D12" s="83"/>
      <c r="E12" s="5"/>
      <c r="F12" s="82"/>
      <c r="G12" s="82"/>
      <c r="H12" s="83"/>
      <c r="I12" s="5"/>
      <c r="J12" s="82"/>
      <c r="K12" s="82"/>
      <c r="L12" s="83"/>
      <c r="M12" s="5"/>
      <c r="N12" s="84"/>
      <c r="O12" s="84"/>
      <c r="P12" s="85"/>
      <c r="Q12" s="5"/>
      <c r="R12" s="84"/>
      <c r="S12" s="84"/>
      <c r="T12" s="85"/>
      <c r="U12" s="5"/>
      <c r="V12" s="84"/>
      <c r="W12" s="84"/>
      <c r="X12" s="85"/>
    </row>
    <row r="13" spans="2:24" x14ac:dyDescent="0.25">
      <c r="B13" s="82"/>
      <c r="C13" s="82"/>
      <c r="D13" s="83"/>
      <c r="E13" s="5"/>
      <c r="F13" s="82"/>
      <c r="G13" s="82"/>
      <c r="H13" s="83"/>
      <c r="I13" s="5"/>
      <c r="J13" s="82"/>
      <c r="K13" s="82"/>
      <c r="L13" s="83"/>
      <c r="M13" s="5"/>
      <c r="N13" s="84"/>
      <c r="O13" s="84"/>
      <c r="P13" s="85"/>
      <c r="Q13" s="5"/>
      <c r="R13" s="84"/>
      <c r="S13" s="84"/>
      <c r="T13" s="85"/>
      <c r="U13" s="5"/>
      <c r="V13" s="84"/>
      <c r="W13" s="84"/>
      <c r="X13" s="85"/>
    </row>
    <row r="14" spans="2:24" x14ac:dyDescent="0.25">
      <c r="B14" s="82"/>
      <c r="C14" s="82"/>
      <c r="D14" s="83"/>
      <c r="E14" s="5"/>
      <c r="F14" s="82"/>
      <c r="G14" s="82"/>
      <c r="H14" s="83"/>
      <c r="I14" s="5"/>
      <c r="J14" s="82"/>
      <c r="K14" s="82"/>
      <c r="L14" s="83"/>
      <c r="M14" s="5"/>
      <c r="N14" s="84"/>
      <c r="O14" s="84"/>
      <c r="P14" s="85"/>
      <c r="Q14" s="5"/>
      <c r="R14" s="84"/>
      <c r="S14" s="84"/>
      <c r="T14" s="85"/>
      <c r="U14" s="5"/>
      <c r="V14" s="84"/>
      <c r="W14" s="84"/>
      <c r="X14" s="85"/>
    </row>
    <row r="15" spans="2:24" x14ac:dyDescent="0.25">
      <c r="B15" s="82"/>
      <c r="C15" s="82"/>
      <c r="D15" s="83"/>
      <c r="E15" s="5"/>
      <c r="F15" s="82"/>
      <c r="G15" s="82"/>
      <c r="H15" s="83"/>
      <c r="I15" s="5"/>
      <c r="J15" s="82"/>
      <c r="K15" s="82"/>
      <c r="L15" s="83"/>
      <c r="M15" s="5"/>
      <c r="N15" s="84"/>
      <c r="O15" s="84"/>
      <c r="P15" s="85"/>
      <c r="Q15" s="5"/>
      <c r="R15" s="84"/>
      <c r="S15" s="84"/>
      <c r="T15" s="85"/>
      <c r="U15" s="5"/>
      <c r="V15" s="84"/>
      <c r="W15" s="84"/>
      <c r="X15" s="85"/>
    </row>
    <row r="16" spans="2:24" x14ac:dyDescent="0.25">
      <c r="B16" s="82"/>
      <c r="C16" s="82"/>
      <c r="D16" s="83"/>
      <c r="E16" s="5"/>
      <c r="F16" s="82"/>
      <c r="G16" s="82"/>
      <c r="H16" s="83"/>
      <c r="I16" s="5"/>
      <c r="J16" s="82"/>
      <c r="K16" s="82"/>
      <c r="L16" s="83"/>
      <c r="M16" s="5"/>
      <c r="N16" s="84"/>
      <c r="O16" s="84"/>
      <c r="P16" s="112"/>
      <c r="Q16" s="5"/>
      <c r="R16" s="84"/>
      <c r="S16" s="84"/>
      <c r="T16" s="112"/>
      <c r="U16" s="5"/>
      <c r="V16" s="84"/>
      <c r="W16" s="84"/>
      <c r="X16" s="112"/>
    </row>
    <row r="17" spans="2:24" x14ac:dyDescent="0.25">
      <c r="B17" s="82"/>
      <c r="C17" s="82"/>
      <c r="D17" s="83"/>
      <c r="E17" s="5"/>
      <c r="F17" s="82"/>
      <c r="G17" s="82"/>
      <c r="H17" s="83"/>
      <c r="I17" s="5"/>
      <c r="J17" s="82"/>
      <c r="K17" s="82"/>
      <c r="L17" s="83"/>
      <c r="M17" s="5"/>
      <c r="N17" s="84"/>
      <c r="O17" s="84"/>
      <c r="P17" s="112"/>
      <c r="Q17" s="5"/>
      <c r="R17" s="84"/>
      <c r="S17" s="84"/>
      <c r="T17" s="112"/>
      <c r="U17" s="5"/>
      <c r="V17" s="84"/>
      <c r="W17" s="84"/>
      <c r="X17" s="112"/>
    </row>
    <row r="18" spans="2:24" hidden="1" outlineLevel="1" x14ac:dyDescent="0.25">
      <c r="B18" s="82"/>
      <c r="C18" s="82"/>
      <c r="D18" s="83"/>
      <c r="E18" s="5"/>
      <c r="F18" s="82"/>
      <c r="G18" s="82"/>
      <c r="H18" s="83"/>
      <c r="I18" s="5"/>
      <c r="J18" s="82"/>
      <c r="K18" s="82"/>
      <c r="L18" s="83"/>
      <c r="M18" s="5"/>
      <c r="N18" s="84"/>
      <c r="O18" s="84"/>
      <c r="P18" s="84"/>
      <c r="Q18" s="5"/>
      <c r="R18" s="84"/>
      <c r="S18" s="84"/>
      <c r="T18" s="84"/>
      <c r="U18" s="5"/>
      <c r="V18" s="84"/>
      <c r="W18" s="84"/>
      <c r="X18" s="84"/>
    </row>
    <row r="19" spans="2:24" hidden="1" outlineLevel="1" x14ac:dyDescent="0.25">
      <c r="B19" s="82"/>
      <c r="C19" s="82"/>
      <c r="D19" s="83"/>
      <c r="E19" s="5"/>
      <c r="F19" s="82"/>
      <c r="G19" s="82"/>
      <c r="H19" s="83"/>
      <c r="I19" s="5"/>
      <c r="J19" s="82"/>
      <c r="K19" s="82"/>
      <c r="L19" s="83"/>
      <c r="M19" s="5"/>
      <c r="N19" s="84"/>
      <c r="O19" s="84"/>
      <c r="P19" s="84"/>
      <c r="Q19" s="5"/>
      <c r="R19" s="84"/>
      <c r="S19" s="84"/>
      <c r="T19" s="84"/>
      <c r="U19" s="5"/>
      <c r="V19" s="84"/>
      <c r="W19" s="84"/>
      <c r="X19" s="84"/>
    </row>
    <row r="20" spans="2:24" hidden="1" outlineLevel="1" x14ac:dyDescent="0.25">
      <c r="B20" s="82"/>
      <c r="C20" s="82"/>
      <c r="D20" s="83"/>
      <c r="E20" s="5"/>
      <c r="F20" s="82"/>
      <c r="G20" s="82"/>
      <c r="H20" s="83"/>
      <c r="I20" s="5"/>
      <c r="J20" s="82"/>
      <c r="K20" s="82"/>
      <c r="L20" s="83"/>
      <c r="M20" s="5"/>
      <c r="N20" s="84"/>
      <c r="O20" s="84"/>
      <c r="P20" s="84"/>
      <c r="Q20" s="5"/>
      <c r="R20" s="84"/>
      <c r="S20" s="84"/>
      <c r="T20" s="84"/>
      <c r="U20" s="5"/>
      <c r="V20" s="84"/>
      <c r="W20" s="84"/>
      <c r="X20" s="84"/>
    </row>
    <row r="21" spans="2:24" hidden="1" outlineLevel="1" x14ac:dyDescent="0.25">
      <c r="B21" s="82"/>
      <c r="C21" s="82"/>
      <c r="D21" s="83"/>
      <c r="E21" s="5"/>
      <c r="F21" s="82"/>
      <c r="G21" s="82"/>
      <c r="H21" s="83"/>
      <c r="I21" s="5"/>
      <c r="J21" s="82"/>
      <c r="K21" s="82"/>
      <c r="L21" s="83"/>
      <c r="M21" s="5"/>
      <c r="N21" s="84"/>
      <c r="O21" s="84"/>
      <c r="P21" s="84"/>
      <c r="Q21" s="5"/>
      <c r="R21" s="84"/>
      <c r="S21" s="84"/>
      <c r="T21" s="84"/>
      <c r="U21" s="5"/>
      <c r="V21" s="84"/>
      <c r="W21" s="84"/>
      <c r="X21" s="84"/>
    </row>
    <row r="22" spans="2:24" hidden="1" outlineLevel="1" x14ac:dyDescent="0.25">
      <c r="B22" s="82"/>
      <c r="C22" s="82"/>
      <c r="D22" s="83"/>
      <c r="E22" s="5"/>
      <c r="F22" s="82"/>
      <c r="G22" s="82"/>
      <c r="H22" s="83"/>
      <c r="I22" s="5"/>
      <c r="J22" s="82"/>
      <c r="K22" s="82"/>
      <c r="L22" s="83"/>
      <c r="M22" s="5"/>
      <c r="N22" s="84"/>
      <c r="O22" s="84"/>
      <c r="P22" s="84"/>
      <c r="Q22" s="5"/>
      <c r="R22" s="84"/>
      <c r="S22" s="84"/>
      <c r="T22" s="84"/>
      <c r="U22" s="5"/>
      <c r="V22" s="84"/>
      <c r="W22" s="84"/>
      <c r="X22" s="84"/>
    </row>
    <row r="23" spans="2:24" hidden="1" outlineLevel="1" x14ac:dyDescent="0.25">
      <c r="B23" s="82"/>
      <c r="C23" s="82"/>
      <c r="D23" s="83"/>
      <c r="E23" s="5"/>
      <c r="F23" s="82"/>
      <c r="G23" s="82"/>
      <c r="H23" s="83"/>
      <c r="I23" s="5"/>
      <c r="J23" s="82"/>
      <c r="K23" s="82"/>
      <c r="L23" s="83"/>
      <c r="M23" s="5"/>
      <c r="N23" s="84"/>
      <c r="O23" s="84"/>
      <c r="P23" s="84"/>
      <c r="Q23" s="5"/>
      <c r="R23" s="84"/>
      <c r="S23" s="84"/>
      <c r="T23" s="84"/>
      <c r="U23" s="5"/>
      <c r="V23" s="84"/>
      <c r="W23" s="84"/>
      <c r="X23" s="84"/>
    </row>
    <row r="24" spans="2:24" hidden="1" outlineLevel="1" x14ac:dyDescent="0.25">
      <c r="B24" s="82"/>
      <c r="C24" s="82"/>
      <c r="D24" s="83"/>
      <c r="E24" s="5"/>
      <c r="F24" s="82"/>
      <c r="G24" s="82"/>
      <c r="H24" s="83"/>
      <c r="I24" s="5"/>
      <c r="J24" s="82"/>
      <c r="K24" s="82"/>
      <c r="L24" s="83"/>
      <c r="M24" s="5"/>
      <c r="N24" s="84"/>
      <c r="O24" s="84"/>
      <c r="P24" s="84"/>
      <c r="Q24" s="5"/>
      <c r="R24" s="84"/>
      <c r="S24" s="84"/>
      <c r="T24" s="84"/>
      <c r="U24" s="5"/>
      <c r="V24" s="84"/>
      <c r="W24" s="84"/>
      <c r="X24" s="84"/>
    </row>
    <row r="25" spans="2:24" hidden="1" outlineLevel="1" x14ac:dyDescent="0.25">
      <c r="B25" s="82"/>
      <c r="C25" s="82"/>
      <c r="D25" s="83"/>
      <c r="E25" s="5"/>
      <c r="F25" s="82"/>
      <c r="G25" s="82"/>
      <c r="H25" s="83"/>
      <c r="I25" s="5"/>
      <c r="J25" s="82"/>
      <c r="K25" s="82"/>
      <c r="L25" s="83"/>
      <c r="M25" s="5"/>
      <c r="N25" s="84"/>
      <c r="O25" s="84"/>
      <c r="P25" s="84"/>
      <c r="Q25" s="5"/>
      <c r="R25" s="84"/>
      <c r="S25" s="84"/>
      <c r="T25" s="84"/>
      <c r="U25" s="5"/>
      <c r="V25" s="84"/>
      <c r="W25" s="84"/>
      <c r="X25" s="84"/>
    </row>
    <row r="26" spans="2:24" hidden="1" outlineLevel="1" x14ac:dyDescent="0.25">
      <c r="B26" s="82"/>
      <c r="C26" s="82"/>
      <c r="D26" s="83"/>
      <c r="E26" s="5"/>
      <c r="F26" s="82"/>
      <c r="G26" s="82"/>
      <c r="H26" s="83"/>
      <c r="I26" s="5"/>
      <c r="J26" s="82"/>
      <c r="K26" s="82"/>
      <c r="L26" s="83"/>
      <c r="M26" s="5"/>
      <c r="N26" s="84"/>
      <c r="O26" s="84"/>
      <c r="P26" s="84"/>
      <c r="Q26" s="5"/>
      <c r="R26" s="84"/>
      <c r="S26" s="84"/>
      <c r="T26" s="84"/>
      <c r="U26" s="5"/>
      <c r="V26" s="84"/>
      <c r="W26" s="84"/>
      <c r="X26" s="84"/>
    </row>
    <row r="27" spans="2:24" hidden="1" outlineLevel="1" x14ac:dyDescent="0.25">
      <c r="B27" s="82"/>
      <c r="C27" s="82"/>
      <c r="D27" s="83"/>
      <c r="E27" s="5"/>
      <c r="F27" s="82"/>
      <c r="G27" s="82"/>
      <c r="H27" s="83"/>
      <c r="I27" s="5"/>
      <c r="J27" s="82"/>
      <c r="K27" s="82"/>
      <c r="L27" s="83"/>
      <c r="M27" s="5"/>
      <c r="N27" s="84"/>
      <c r="O27" s="84"/>
      <c r="P27" s="84"/>
      <c r="Q27" s="5"/>
      <c r="R27" s="84"/>
      <c r="S27" s="84"/>
      <c r="T27" s="84"/>
      <c r="U27" s="5"/>
      <c r="V27" s="84"/>
      <c r="W27" s="84"/>
      <c r="X27" s="84"/>
    </row>
    <row r="28" spans="2:24" hidden="1" outlineLevel="1" x14ac:dyDescent="0.25">
      <c r="B28" s="82"/>
      <c r="C28" s="82"/>
      <c r="D28" s="83"/>
      <c r="E28" s="5"/>
      <c r="F28" s="82"/>
      <c r="G28" s="82"/>
      <c r="H28" s="83"/>
      <c r="I28" s="5"/>
      <c r="J28" s="82"/>
      <c r="K28" s="82"/>
      <c r="L28" s="83"/>
      <c r="M28" s="5"/>
      <c r="N28" s="84"/>
      <c r="O28" s="84"/>
      <c r="P28" s="84"/>
      <c r="Q28" s="5"/>
      <c r="R28" s="84"/>
      <c r="S28" s="84"/>
      <c r="T28" s="84"/>
      <c r="U28" s="5"/>
      <c r="V28" s="84"/>
      <c r="W28" s="84"/>
      <c r="X28" s="84"/>
    </row>
    <row r="29" spans="2:24" hidden="1" outlineLevel="1" x14ac:dyDescent="0.25">
      <c r="B29" s="82"/>
      <c r="C29" s="82"/>
      <c r="D29" s="83"/>
      <c r="E29" s="5"/>
      <c r="F29" s="82"/>
      <c r="G29" s="82"/>
      <c r="H29" s="83"/>
      <c r="I29" s="5"/>
      <c r="J29" s="82"/>
      <c r="K29" s="82"/>
      <c r="L29" s="83"/>
      <c r="M29" s="5"/>
      <c r="N29" s="84"/>
      <c r="O29" s="84"/>
      <c r="P29" s="84"/>
      <c r="Q29" s="5"/>
      <c r="R29" s="84"/>
      <c r="S29" s="84"/>
      <c r="T29" s="84"/>
      <c r="U29" s="5"/>
      <c r="V29" s="84"/>
      <c r="W29" s="84"/>
      <c r="X29" s="84"/>
    </row>
    <row r="30" spans="2:24" hidden="1" outlineLevel="1" x14ac:dyDescent="0.25">
      <c r="B30" s="82"/>
      <c r="C30" s="82"/>
      <c r="D30" s="83"/>
      <c r="E30" s="5"/>
      <c r="F30" s="82"/>
      <c r="G30" s="82"/>
      <c r="H30" s="83"/>
      <c r="I30" s="5"/>
      <c r="J30" s="82"/>
      <c r="K30" s="82"/>
      <c r="L30" s="83"/>
      <c r="M30" s="5"/>
      <c r="N30" s="84"/>
      <c r="O30" s="84"/>
      <c r="P30" s="84"/>
      <c r="Q30" s="5"/>
      <c r="R30" s="84"/>
      <c r="S30" s="84"/>
      <c r="T30" s="84"/>
      <c r="U30" s="5"/>
      <c r="V30" s="84"/>
      <c r="W30" s="84"/>
      <c r="X30" s="84"/>
    </row>
    <row r="31" spans="2:24" hidden="1" outlineLevel="1" x14ac:dyDescent="0.25">
      <c r="B31" s="82"/>
      <c r="C31" s="82"/>
      <c r="D31" s="82"/>
      <c r="E31" s="5"/>
      <c r="F31" s="82"/>
      <c r="G31" s="82"/>
      <c r="H31" s="82"/>
      <c r="I31" s="5"/>
      <c r="J31" s="82"/>
      <c r="K31" s="82"/>
      <c r="L31" s="82"/>
      <c r="M31" s="5"/>
      <c r="N31" s="84"/>
      <c r="O31" s="84"/>
      <c r="P31" s="84"/>
      <c r="Q31" s="5"/>
      <c r="R31" s="84"/>
      <c r="S31" s="84"/>
      <c r="T31" s="84"/>
      <c r="U31" s="5"/>
      <c r="V31" s="84"/>
      <c r="W31" s="84"/>
      <c r="X31" s="84"/>
    </row>
    <row r="32" spans="2:24" s="1" customFormat="1" collapsed="1" x14ac:dyDescent="0.25">
      <c r="B32" s="22" t="s">
        <v>24</v>
      </c>
      <c r="C32" s="22"/>
      <c r="D32" s="23">
        <f>+SUM(D11:D31)</f>
        <v>0</v>
      </c>
      <c r="E32" s="11"/>
      <c r="F32" s="22" t="s">
        <v>24</v>
      </c>
      <c r="G32" s="22"/>
      <c r="H32" s="23">
        <f>+SUM(H11:H31)</f>
        <v>0</v>
      </c>
      <c r="I32" s="11"/>
      <c r="J32" s="22" t="s">
        <v>24</v>
      </c>
      <c r="K32" s="22"/>
      <c r="L32" s="23">
        <f>+SUM(L11:L31)</f>
        <v>0</v>
      </c>
      <c r="M32" s="11"/>
      <c r="N32" s="39" t="s">
        <v>24</v>
      </c>
      <c r="O32" s="39"/>
      <c r="P32" s="40">
        <f>+SUM(P11:P31)</f>
        <v>0</v>
      </c>
      <c r="Q32" s="11"/>
      <c r="R32" s="39" t="s">
        <v>24</v>
      </c>
      <c r="S32" s="39"/>
      <c r="T32" s="40">
        <f>+SUM(T11:T31)</f>
        <v>0</v>
      </c>
      <c r="U32" s="11"/>
      <c r="V32" s="39" t="s">
        <v>24</v>
      </c>
      <c r="W32" s="39"/>
      <c r="X32" s="40">
        <f>+SUM(X11:X31)</f>
        <v>0</v>
      </c>
    </row>
    <row r="33" spans="2:24" x14ac:dyDescent="0.25">
      <c r="B33" s="24"/>
      <c r="C33" s="24"/>
      <c r="D33" s="25"/>
      <c r="E33" s="5"/>
      <c r="F33" s="24"/>
      <c r="G33" s="24"/>
      <c r="H33" s="25"/>
      <c r="I33" s="5"/>
      <c r="J33" s="24"/>
      <c r="K33" s="24"/>
      <c r="L33" s="25"/>
      <c r="M33" s="5"/>
      <c r="N33" s="41"/>
      <c r="O33" s="41"/>
      <c r="P33" s="42"/>
      <c r="Q33" s="5"/>
      <c r="R33" s="41"/>
      <c r="S33" s="41"/>
      <c r="T33" s="42"/>
      <c r="U33" s="5"/>
      <c r="V33" s="41"/>
      <c r="W33" s="41"/>
      <c r="X33" s="42"/>
    </row>
    <row r="35" spans="2:24" s="5" customFormat="1" ht="12.75" x14ac:dyDescent="0.2">
      <c r="B35" s="11" t="s">
        <v>6</v>
      </c>
      <c r="C35" s="21" t="s">
        <v>17</v>
      </c>
      <c r="D35" s="14" t="s">
        <v>18</v>
      </c>
      <c r="F35" s="11" t="s">
        <v>25</v>
      </c>
      <c r="G35" s="21" t="s">
        <v>17</v>
      </c>
      <c r="H35" s="14" t="s">
        <v>18</v>
      </c>
      <c r="J35" s="11" t="s">
        <v>26</v>
      </c>
      <c r="K35" s="21" t="s">
        <v>17</v>
      </c>
      <c r="L35" s="14" t="s">
        <v>18</v>
      </c>
      <c r="N35" s="11" t="s">
        <v>27</v>
      </c>
      <c r="O35" s="21" t="s">
        <v>17</v>
      </c>
      <c r="P35" s="14" t="s">
        <v>18</v>
      </c>
      <c r="R35" s="11" t="s">
        <v>28</v>
      </c>
      <c r="S35" s="21" t="s">
        <v>17</v>
      </c>
      <c r="T35" s="14" t="s">
        <v>18</v>
      </c>
      <c r="V35" s="11" t="s">
        <v>29</v>
      </c>
      <c r="W35" s="21" t="s">
        <v>17</v>
      </c>
      <c r="X35" s="14" t="s">
        <v>18</v>
      </c>
    </row>
    <row r="36" spans="2:24" x14ac:dyDescent="0.25">
      <c r="B36" s="43"/>
      <c r="C36" s="43"/>
      <c r="D36" s="44"/>
      <c r="F36" s="43"/>
      <c r="G36" s="43"/>
      <c r="H36" s="44"/>
      <c r="J36" s="43"/>
      <c r="K36" s="43"/>
      <c r="L36" s="44"/>
      <c r="N36" s="45"/>
      <c r="O36" s="45"/>
      <c r="P36" s="46"/>
      <c r="R36" s="45"/>
      <c r="S36" s="45"/>
      <c r="T36" s="46"/>
      <c r="V36" s="45"/>
      <c r="W36" s="45"/>
      <c r="X36" s="46"/>
    </row>
    <row r="37" spans="2:24" x14ac:dyDescent="0.25">
      <c r="B37" s="86"/>
      <c r="C37" s="86"/>
      <c r="D37" s="87"/>
      <c r="E37" s="5"/>
      <c r="F37" s="86"/>
      <c r="G37" s="86"/>
      <c r="H37" s="87"/>
      <c r="I37" s="5"/>
      <c r="J37" s="86"/>
      <c r="K37" s="86"/>
      <c r="L37" s="87"/>
      <c r="M37" s="5"/>
      <c r="N37" s="88"/>
      <c r="O37" s="88"/>
      <c r="P37" s="89"/>
      <c r="Q37" s="5"/>
      <c r="R37" s="88"/>
      <c r="S37" s="88"/>
      <c r="T37" s="89"/>
      <c r="U37" s="5"/>
      <c r="V37" s="88"/>
      <c r="W37" s="88"/>
      <c r="X37" s="89"/>
    </row>
    <row r="38" spans="2:24" x14ac:dyDescent="0.25">
      <c r="B38" s="86"/>
      <c r="C38" s="86"/>
      <c r="D38" s="87"/>
      <c r="E38" s="5"/>
      <c r="F38" s="86"/>
      <c r="G38" s="86"/>
      <c r="H38" s="87"/>
      <c r="I38" s="5"/>
      <c r="J38" s="86"/>
      <c r="K38" s="86"/>
      <c r="L38" s="87"/>
      <c r="M38" s="5"/>
      <c r="N38" s="88"/>
      <c r="O38" s="88"/>
      <c r="P38" s="89"/>
      <c r="Q38" s="5"/>
      <c r="R38" s="88"/>
      <c r="S38" s="88"/>
      <c r="T38" s="89"/>
      <c r="U38" s="5"/>
      <c r="V38" s="88"/>
      <c r="W38" s="88"/>
      <c r="X38" s="89"/>
    </row>
    <row r="39" spans="2:24" x14ac:dyDescent="0.25">
      <c r="B39" s="86"/>
      <c r="C39" s="86"/>
      <c r="D39" s="87"/>
      <c r="E39" s="5"/>
      <c r="F39" s="86"/>
      <c r="G39" s="86"/>
      <c r="H39" s="87"/>
      <c r="I39" s="5"/>
      <c r="J39" s="86"/>
      <c r="K39" s="86"/>
      <c r="L39" s="87"/>
      <c r="M39" s="5"/>
      <c r="N39" s="88"/>
      <c r="O39" s="88"/>
      <c r="P39" s="89"/>
      <c r="Q39" s="5"/>
      <c r="R39" s="88"/>
      <c r="S39" s="88"/>
      <c r="T39" s="89"/>
      <c r="U39" s="5"/>
      <c r="V39" s="88"/>
      <c r="W39" s="88"/>
      <c r="X39" s="89"/>
    </row>
    <row r="40" spans="2:24" x14ac:dyDescent="0.25">
      <c r="B40" s="86"/>
      <c r="C40" s="86"/>
      <c r="D40" s="87"/>
      <c r="E40" s="5"/>
      <c r="F40" s="86"/>
      <c r="G40" s="86"/>
      <c r="H40" s="87"/>
      <c r="I40" s="5"/>
      <c r="J40" s="86"/>
      <c r="K40" s="86"/>
      <c r="L40" s="87"/>
      <c r="M40" s="5"/>
      <c r="N40" s="88"/>
      <c r="O40" s="88"/>
      <c r="P40" s="89"/>
      <c r="Q40" s="5"/>
      <c r="R40" s="88"/>
      <c r="S40" s="88"/>
      <c r="T40" s="89"/>
      <c r="U40" s="5"/>
      <c r="V40" s="88"/>
      <c r="W40" s="88"/>
      <c r="X40" s="89"/>
    </row>
    <row r="41" spans="2:24" x14ac:dyDescent="0.25">
      <c r="B41" s="86"/>
      <c r="C41" s="86"/>
      <c r="D41" s="111"/>
      <c r="E41" s="5"/>
      <c r="F41" s="86"/>
      <c r="G41" s="86"/>
      <c r="H41" s="111"/>
      <c r="I41" s="5"/>
      <c r="J41" s="86"/>
      <c r="K41" s="86"/>
      <c r="L41" s="111"/>
      <c r="M41" s="5"/>
      <c r="N41" s="88"/>
      <c r="O41" s="88"/>
      <c r="P41" s="110"/>
      <c r="Q41" s="5"/>
      <c r="R41" s="88"/>
      <c r="S41" s="88"/>
      <c r="T41" s="110"/>
      <c r="U41" s="5"/>
      <c r="V41" s="88"/>
      <c r="W41" s="88"/>
      <c r="X41" s="110"/>
    </row>
    <row r="42" spans="2:24" x14ac:dyDescent="0.25">
      <c r="B42" s="86"/>
      <c r="C42" s="86"/>
      <c r="D42" s="111"/>
      <c r="E42" s="5"/>
      <c r="F42" s="86"/>
      <c r="G42" s="86"/>
      <c r="H42" s="111"/>
      <c r="I42" s="5"/>
      <c r="J42" s="86"/>
      <c r="K42" s="86"/>
      <c r="L42" s="111"/>
      <c r="M42" s="5"/>
      <c r="N42" s="88"/>
      <c r="O42" s="88"/>
      <c r="P42" s="110"/>
      <c r="Q42" s="5"/>
      <c r="R42" s="88"/>
      <c r="S42" s="88"/>
      <c r="T42" s="110"/>
      <c r="U42" s="5"/>
      <c r="V42" s="88"/>
      <c r="W42" s="88"/>
      <c r="X42" s="110"/>
    </row>
    <row r="43" spans="2:24" hidden="1" outlineLevel="1" x14ac:dyDescent="0.25">
      <c r="B43" s="86"/>
      <c r="C43" s="86"/>
      <c r="D43" s="87"/>
      <c r="E43" s="5"/>
      <c r="F43" s="86"/>
      <c r="G43" s="86"/>
      <c r="H43" s="87"/>
      <c r="I43" s="5"/>
      <c r="J43" s="86"/>
      <c r="K43" s="86"/>
      <c r="L43" s="87"/>
      <c r="M43" s="5"/>
      <c r="N43" s="88"/>
      <c r="O43" s="88"/>
      <c r="P43" s="89"/>
      <c r="Q43" s="5"/>
      <c r="R43" s="88"/>
      <c r="S43" s="88"/>
      <c r="T43" s="89"/>
      <c r="U43" s="5"/>
      <c r="V43" s="88"/>
      <c r="W43" s="88"/>
      <c r="X43" s="89"/>
    </row>
    <row r="44" spans="2:24" hidden="1" outlineLevel="1" x14ac:dyDescent="0.25">
      <c r="B44" s="86"/>
      <c r="C44" s="86"/>
      <c r="D44" s="87"/>
      <c r="E44" s="5"/>
      <c r="F44" s="86"/>
      <c r="G44" s="86"/>
      <c r="H44" s="87"/>
      <c r="I44" s="5"/>
      <c r="J44" s="86"/>
      <c r="K44" s="86"/>
      <c r="L44" s="87"/>
      <c r="M44" s="5"/>
      <c r="N44" s="88"/>
      <c r="O44" s="88"/>
      <c r="P44" s="89"/>
      <c r="Q44" s="5"/>
      <c r="R44" s="88"/>
      <c r="S44" s="88"/>
      <c r="T44" s="89"/>
      <c r="U44" s="5"/>
      <c r="V44" s="88"/>
      <c r="W44" s="88"/>
      <c r="X44" s="89"/>
    </row>
    <row r="45" spans="2:24" hidden="1" outlineLevel="1" x14ac:dyDescent="0.25">
      <c r="B45" s="86"/>
      <c r="C45" s="86"/>
      <c r="D45" s="87"/>
      <c r="E45" s="5"/>
      <c r="F45" s="86"/>
      <c r="G45" s="86"/>
      <c r="H45" s="87"/>
      <c r="I45" s="5"/>
      <c r="J45" s="86"/>
      <c r="K45" s="86"/>
      <c r="L45" s="87"/>
      <c r="M45" s="5"/>
      <c r="N45" s="88"/>
      <c r="O45" s="88"/>
      <c r="P45" s="89"/>
      <c r="Q45" s="5"/>
      <c r="R45" s="88"/>
      <c r="S45" s="88"/>
      <c r="T45" s="89"/>
      <c r="U45" s="5"/>
      <c r="V45" s="88"/>
      <c r="W45" s="88"/>
      <c r="X45" s="89"/>
    </row>
    <row r="46" spans="2:24" hidden="1" outlineLevel="1" x14ac:dyDescent="0.25">
      <c r="B46" s="86"/>
      <c r="C46" s="86"/>
      <c r="D46" s="87"/>
      <c r="E46" s="5"/>
      <c r="F46" s="86"/>
      <c r="G46" s="86"/>
      <c r="H46" s="87"/>
      <c r="I46" s="5"/>
      <c r="J46" s="86"/>
      <c r="K46" s="86"/>
      <c r="L46" s="87"/>
      <c r="M46" s="5"/>
      <c r="N46" s="88"/>
      <c r="O46" s="88"/>
      <c r="P46" s="89"/>
      <c r="Q46" s="5"/>
      <c r="R46" s="88"/>
      <c r="S46" s="88"/>
      <c r="T46" s="89"/>
      <c r="U46" s="5"/>
      <c r="V46" s="88"/>
      <c r="W46" s="88"/>
      <c r="X46" s="89"/>
    </row>
    <row r="47" spans="2:24" hidden="1" outlineLevel="1" x14ac:dyDescent="0.25">
      <c r="B47" s="86"/>
      <c r="C47" s="86"/>
      <c r="D47" s="87"/>
      <c r="E47" s="5"/>
      <c r="F47" s="86"/>
      <c r="G47" s="86"/>
      <c r="H47" s="87"/>
      <c r="I47" s="5"/>
      <c r="J47" s="86"/>
      <c r="K47" s="86"/>
      <c r="L47" s="87"/>
      <c r="M47" s="5"/>
      <c r="N47" s="88"/>
      <c r="O47" s="88"/>
      <c r="P47" s="89"/>
      <c r="Q47" s="5"/>
      <c r="R47" s="88"/>
      <c r="S47" s="88"/>
      <c r="T47" s="89"/>
      <c r="U47" s="5"/>
      <c r="V47" s="88"/>
      <c r="W47" s="88"/>
      <c r="X47" s="89"/>
    </row>
    <row r="48" spans="2:24" hidden="1" outlineLevel="1" x14ac:dyDescent="0.25">
      <c r="B48" s="86"/>
      <c r="C48" s="86"/>
      <c r="D48" s="87"/>
      <c r="E48" s="5"/>
      <c r="F48" s="86"/>
      <c r="G48" s="86"/>
      <c r="H48" s="87"/>
      <c r="I48" s="5"/>
      <c r="J48" s="86"/>
      <c r="K48" s="86"/>
      <c r="L48" s="87"/>
      <c r="M48" s="5"/>
      <c r="N48" s="88"/>
      <c r="O48" s="88"/>
      <c r="P48" s="89"/>
      <c r="Q48" s="5"/>
      <c r="R48" s="88"/>
      <c r="S48" s="88"/>
      <c r="T48" s="89"/>
      <c r="U48" s="5"/>
      <c r="V48" s="88"/>
      <c r="W48" s="88"/>
      <c r="X48" s="89"/>
    </row>
    <row r="49" spans="2:24" hidden="1" outlineLevel="1" x14ac:dyDescent="0.25">
      <c r="B49" s="86"/>
      <c r="C49" s="86"/>
      <c r="D49" s="87"/>
      <c r="E49" s="5"/>
      <c r="F49" s="86"/>
      <c r="G49" s="86"/>
      <c r="H49" s="87"/>
      <c r="I49" s="5"/>
      <c r="J49" s="86"/>
      <c r="K49" s="86"/>
      <c r="L49" s="87"/>
      <c r="M49" s="5"/>
      <c r="N49" s="88"/>
      <c r="O49" s="88"/>
      <c r="P49" s="89"/>
      <c r="Q49" s="5"/>
      <c r="R49" s="88"/>
      <c r="S49" s="88"/>
      <c r="T49" s="89"/>
      <c r="U49" s="5"/>
      <c r="V49" s="88"/>
      <c r="W49" s="88"/>
      <c r="X49" s="89"/>
    </row>
    <row r="50" spans="2:24" hidden="1" outlineLevel="1" x14ac:dyDescent="0.25">
      <c r="B50" s="86"/>
      <c r="C50" s="86"/>
      <c r="D50" s="87"/>
      <c r="E50" s="5"/>
      <c r="F50" s="86"/>
      <c r="G50" s="86"/>
      <c r="H50" s="87"/>
      <c r="I50" s="5"/>
      <c r="J50" s="86"/>
      <c r="K50" s="86"/>
      <c r="L50" s="87"/>
      <c r="M50" s="5"/>
      <c r="N50" s="88"/>
      <c r="O50" s="88"/>
      <c r="P50" s="89"/>
      <c r="Q50" s="5"/>
      <c r="R50" s="88"/>
      <c r="S50" s="88"/>
      <c r="T50" s="89"/>
      <c r="U50" s="5"/>
      <c r="V50" s="88"/>
      <c r="W50" s="88"/>
      <c r="X50" s="89"/>
    </row>
    <row r="51" spans="2:24" hidden="1" outlineLevel="1" x14ac:dyDescent="0.25">
      <c r="B51" s="86"/>
      <c r="C51" s="86"/>
      <c r="D51" s="87"/>
      <c r="E51" s="5"/>
      <c r="F51" s="86"/>
      <c r="G51" s="86"/>
      <c r="H51" s="87"/>
      <c r="I51" s="5"/>
      <c r="J51" s="86"/>
      <c r="K51" s="86"/>
      <c r="L51" s="87"/>
      <c r="M51" s="5"/>
      <c r="N51" s="88"/>
      <c r="O51" s="88"/>
      <c r="P51" s="89"/>
      <c r="Q51" s="5"/>
      <c r="R51" s="88"/>
      <c r="S51" s="88"/>
      <c r="T51" s="89"/>
      <c r="U51" s="5"/>
      <c r="V51" s="88"/>
      <c r="W51" s="88"/>
      <c r="X51" s="89"/>
    </row>
    <row r="52" spans="2:24" hidden="1" outlineLevel="1" x14ac:dyDescent="0.25">
      <c r="B52" s="86"/>
      <c r="C52" s="86"/>
      <c r="D52" s="87"/>
      <c r="E52" s="5"/>
      <c r="F52" s="86"/>
      <c r="G52" s="86"/>
      <c r="H52" s="87"/>
      <c r="I52" s="5"/>
      <c r="J52" s="86"/>
      <c r="K52" s="86"/>
      <c r="L52" s="87"/>
      <c r="M52" s="5"/>
      <c r="N52" s="88"/>
      <c r="O52" s="88"/>
      <c r="P52" s="89"/>
      <c r="Q52" s="5"/>
      <c r="R52" s="88"/>
      <c r="S52" s="88"/>
      <c r="T52" s="89"/>
      <c r="U52" s="5"/>
      <c r="V52" s="88"/>
      <c r="W52" s="88"/>
      <c r="X52" s="89"/>
    </row>
    <row r="53" spans="2:24" hidden="1" outlineLevel="1" x14ac:dyDescent="0.25">
      <c r="B53" s="86"/>
      <c r="C53" s="86"/>
      <c r="D53" s="87"/>
      <c r="E53" s="5"/>
      <c r="F53" s="86"/>
      <c r="G53" s="86"/>
      <c r="H53" s="87"/>
      <c r="I53" s="5"/>
      <c r="J53" s="86"/>
      <c r="K53" s="86"/>
      <c r="L53" s="87"/>
      <c r="M53" s="5"/>
      <c r="N53" s="88"/>
      <c r="O53" s="88"/>
      <c r="P53" s="89"/>
      <c r="Q53" s="5"/>
      <c r="R53" s="88"/>
      <c r="S53" s="88"/>
      <c r="T53" s="89"/>
      <c r="U53" s="5"/>
      <c r="V53" s="88"/>
      <c r="W53" s="88"/>
      <c r="X53" s="89"/>
    </row>
    <row r="54" spans="2:24" hidden="1" outlineLevel="1" x14ac:dyDescent="0.25">
      <c r="B54" s="86"/>
      <c r="C54" s="86"/>
      <c r="D54" s="86"/>
      <c r="E54" s="5"/>
      <c r="F54" s="86"/>
      <c r="G54" s="86"/>
      <c r="H54" s="86"/>
      <c r="I54" s="5"/>
      <c r="J54" s="86"/>
      <c r="K54" s="86"/>
      <c r="L54" s="86"/>
      <c r="M54" s="5"/>
      <c r="N54" s="88"/>
      <c r="O54" s="88"/>
      <c r="P54" s="88"/>
      <c r="Q54" s="5"/>
      <c r="R54" s="88"/>
      <c r="S54" s="88"/>
      <c r="T54" s="88"/>
      <c r="U54" s="5"/>
      <c r="V54" s="88"/>
      <c r="W54" s="88"/>
      <c r="X54" s="88"/>
    </row>
    <row r="55" spans="2:24" hidden="1" outlineLevel="1" x14ac:dyDescent="0.25">
      <c r="B55" s="86"/>
      <c r="C55" s="86"/>
      <c r="D55" s="86"/>
      <c r="E55" s="5"/>
      <c r="F55" s="86"/>
      <c r="G55" s="86"/>
      <c r="H55" s="86"/>
      <c r="I55" s="5"/>
      <c r="J55" s="86"/>
      <c r="K55" s="86"/>
      <c r="L55" s="86"/>
      <c r="M55" s="5"/>
      <c r="N55" s="88"/>
      <c r="O55" s="88"/>
      <c r="P55" s="88"/>
      <c r="Q55" s="5"/>
      <c r="R55" s="88"/>
      <c r="S55" s="88"/>
      <c r="T55" s="88"/>
      <c r="U55" s="5"/>
      <c r="V55" s="88"/>
      <c r="W55" s="88"/>
      <c r="X55" s="88"/>
    </row>
    <row r="56" spans="2:24" hidden="1" outlineLevel="1" x14ac:dyDescent="0.25">
      <c r="B56" s="86"/>
      <c r="C56" s="86"/>
      <c r="D56" s="86"/>
      <c r="E56" s="5"/>
      <c r="F56" s="86"/>
      <c r="G56" s="86"/>
      <c r="H56" s="86"/>
      <c r="I56" s="5"/>
      <c r="J56" s="86"/>
      <c r="K56" s="86"/>
      <c r="L56" s="86"/>
      <c r="M56" s="5"/>
      <c r="N56" s="88"/>
      <c r="O56" s="88"/>
      <c r="P56" s="88"/>
      <c r="Q56" s="5"/>
      <c r="R56" s="88"/>
      <c r="S56" s="88"/>
      <c r="T56" s="88"/>
      <c r="U56" s="5"/>
      <c r="V56" s="88"/>
      <c r="W56" s="88"/>
      <c r="X56" s="88"/>
    </row>
    <row r="57" spans="2:24" s="1" customFormat="1" collapsed="1" x14ac:dyDescent="0.25">
      <c r="B57" s="47" t="s">
        <v>24</v>
      </c>
      <c r="C57" s="47"/>
      <c r="D57" s="48">
        <f>+SUM(D36:D56)</f>
        <v>0</v>
      </c>
      <c r="E57" s="11"/>
      <c r="F57" s="47" t="s">
        <v>24</v>
      </c>
      <c r="G57" s="47"/>
      <c r="H57" s="48">
        <f>+SUM(H36:H56)</f>
        <v>0</v>
      </c>
      <c r="I57" s="11"/>
      <c r="J57" s="47" t="s">
        <v>24</v>
      </c>
      <c r="K57" s="47"/>
      <c r="L57" s="48">
        <f>+SUM(L36:L56)</f>
        <v>0</v>
      </c>
      <c r="M57" s="11"/>
      <c r="N57" s="49" t="s">
        <v>24</v>
      </c>
      <c r="O57" s="49"/>
      <c r="P57" s="50">
        <f>+SUM(P36:P56)</f>
        <v>0</v>
      </c>
      <c r="Q57" s="11"/>
      <c r="R57" s="49" t="s">
        <v>24</v>
      </c>
      <c r="S57" s="49"/>
      <c r="T57" s="50">
        <f>+SUM(T36:T56)</f>
        <v>0</v>
      </c>
      <c r="U57" s="11"/>
      <c r="V57" s="49" t="s">
        <v>24</v>
      </c>
      <c r="W57" s="49"/>
      <c r="X57" s="50">
        <f>+SUM(X36:X56)</f>
        <v>0</v>
      </c>
    </row>
    <row r="58" spans="2:24" x14ac:dyDescent="0.25">
      <c r="B58" s="51"/>
      <c r="C58" s="51"/>
      <c r="D58" s="52"/>
      <c r="F58" s="51"/>
      <c r="G58" s="51"/>
      <c r="H58" s="52"/>
      <c r="J58" s="51"/>
      <c r="K58" s="51"/>
      <c r="L58" s="52"/>
      <c r="N58" s="53"/>
      <c r="O58" s="53"/>
      <c r="P58" s="54"/>
      <c r="R58" s="53"/>
      <c r="S58" s="53"/>
      <c r="T58" s="54"/>
      <c r="V58" s="53"/>
      <c r="W58" s="53"/>
      <c r="X58" s="54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5D06-89C5-422A-8D88-7A68F48FF1E6}">
  <dimension ref="B2:K14"/>
  <sheetViews>
    <sheetView workbookViewId="0">
      <selection activeCell="J3" sqref="J3:J14"/>
    </sheetView>
  </sheetViews>
  <sheetFormatPr baseColWidth="10" defaultColWidth="10.7109375" defaultRowHeight="15" x14ac:dyDescent="0.25"/>
  <cols>
    <col min="2" max="2" width="12.42578125" bestFit="1" customWidth="1"/>
  </cols>
  <sheetData>
    <row r="2" spans="2:11" x14ac:dyDescent="0.25">
      <c r="B2" t="s">
        <v>101</v>
      </c>
      <c r="C2" t="s">
        <v>4</v>
      </c>
      <c r="D2" t="s">
        <v>5</v>
      </c>
      <c r="G2" t="s">
        <v>4</v>
      </c>
      <c r="H2" t="s">
        <v>7</v>
      </c>
      <c r="I2" t="s">
        <v>8</v>
      </c>
      <c r="J2" t="s">
        <v>4</v>
      </c>
      <c r="K2" t="s">
        <v>37</v>
      </c>
    </row>
    <row r="3" spans="2:11" x14ac:dyDescent="0.25">
      <c r="B3" t="s">
        <v>16</v>
      </c>
      <c r="C3">
        <v>1</v>
      </c>
      <c r="D3">
        <v>2023</v>
      </c>
      <c r="G3" s="32">
        <f>+MONTH(H3)</f>
        <v>9</v>
      </c>
      <c r="H3" s="31">
        <f>+DATEVALUE(DAY(1)&amp;"/"&amp;VLOOKUP(Principal!C12,'Combos y tablas auxiliares'!B:D,2,FALSE)&amp;"/"&amp;Principal!D12)</f>
        <v>45536</v>
      </c>
      <c r="I3">
        <v>1</v>
      </c>
      <c r="J3" t="str">
        <f>+IF(MONTH(H3)=1,"Enero",IF(MONTH(H3)=2,"Febrero",IF(MONTH(H3)=3,"Marzo",IF(MONTH(H3)=4,"Abril",IF(MONTH(H3)=5,"Mayo",IF(MONTH(H3)=6,"Junio",IF(MONTH(H3)=7,"Julio",IF(MONTH(H3)=8,"Agosto",IF(MONTH(H3)=9,"Septiembre",IF(MONTH(H3)=10,"Octubre",IF(MONTH(H3)=11,"Noviembre","Diciembre")))))))))))</f>
        <v>Septiembre</v>
      </c>
      <c r="K3">
        <v>1</v>
      </c>
    </row>
    <row r="4" spans="2:11" x14ac:dyDescent="0.25">
      <c r="B4" t="s">
        <v>19</v>
      </c>
      <c r="C4">
        <v>2</v>
      </c>
      <c r="D4">
        <v>2024</v>
      </c>
      <c r="G4" s="32">
        <f t="shared" ref="G4:G14" si="0">+MONTH(H4)</f>
        <v>10</v>
      </c>
      <c r="H4" s="31">
        <f>+EDATE(H3,I4)</f>
        <v>45566</v>
      </c>
      <c r="I4">
        <v>1</v>
      </c>
      <c r="J4" t="str">
        <f t="shared" ref="J4:J14" si="1">+IF(MONTH(H4)=1,"Enero",IF(MONTH(H4)=2,"Febrero",IF(MONTH(H4)=3,"Marzo",IF(MONTH(H4)=4,"Abril",IF(MONTH(H4)=5,"Mayo",IF(MONTH(H4)=6,"Junio",IF(MONTH(H4)=7,"Julio",IF(MONTH(H4)=8,"Agosto",IF(MONTH(H4)=9,"Septiembre",IF(MONTH(H4)=10,"Octubre",IF(MONTH(H4)=11,"Noviembre","Diciembre")))))))))))</f>
        <v>Octubre</v>
      </c>
      <c r="K4">
        <v>2</v>
      </c>
    </row>
    <row r="5" spans="2:11" x14ac:dyDescent="0.25">
      <c r="B5" t="s">
        <v>20</v>
      </c>
      <c r="C5">
        <v>3</v>
      </c>
      <c r="D5">
        <v>2025</v>
      </c>
      <c r="G5" s="32">
        <f t="shared" si="0"/>
        <v>11</v>
      </c>
      <c r="H5" s="31">
        <f t="shared" ref="H5:H14" si="2">+EDATE(H4,I5)</f>
        <v>45597</v>
      </c>
      <c r="I5">
        <v>1</v>
      </c>
      <c r="J5" t="str">
        <f t="shared" si="1"/>
        <v>Noviembre</v>
      </c>
      <c r="K5">
        <v>3</v>
      </c>
    </row>
    <row r="6" spans="2:11" x14ac:dyDescent="0.25">
      <c r="B6" t="s">
        <v>21</v>
      </c>
      <c r="C6">
        <v>4</v>
      </c>
      <c r="D6">
        <v>2026</v>
      </c>
      <c r="G6" s="32">
        <f t="shared" si="0"/>
        <v>12</v>
      </c>
      <c r="H6" s="31">
        <f t="shared" si="2"/>
        <v>45627</v>
      </c>
      <c r="I6">
        <v>1</v>
      </c>
      <c r="J6" t="str">
        <f t="shared" si="1"/>
        <v>Diciembre</v>
      </c>
      <c r="K6">
        <v>4</v>
      </c>
    </row>
    <row r="7" spans="2:11" x14ac:dyDescent="0.25">
      <c r="B7" t="s">
        <v>22</v>
      </c>
      <c r="C7">
        <v>5</v>
      </c>
      <c r="D7">
        <v>2027</v>
      </c>
      <c r="G7" s="32">
        <f t="shared" si="0"/>
        <v>1</v>
      </c>
      <c r="H7" s="31">
        <f t="shared" si="2"/>
        <v>45658</v>
      </c>
      <c r="I7">
        <v>1</v>
      </c>
      <c r="J7" t="str">
        <f t="shared" si="1"/>
        <v>Enero</v>
      </c>
      <c r="K7">
        <v>5</v>
      </c>
    </row>
    <row r="8" spans="2:11" x14ac:dyDescent="0.25">
      <c r="B8" t="s">
        <v>23</v>
      </c>
      <c r="C8">
        <v>6</v>
      </c>
      <c r="D8">
        <v>2028</v>
      </c>
      <c r="G8" s="32">
        <f t="shared" si="0"/>
        <v>2</v>
      </c>
      <c r="H8" s="31">
        <f t="shared" si="2"/>
        <v>45689</v>
      </c>
      <c r="I8">
        <v>1</v>
      </c>
      <c r="J8" t="str">
        <f t="shared" si="1"/>
        <v>Febrero</v>
      </c>
      <c r="K8">
        <v>6</v>
      </c>
    </row>
    <row r="9" spans="2:11" x14ac:dyDescent="0.25">
      <c r="B9" t="s">
        <v>6</v>
      </c>
      <c r="C9">
        <v>7</v>
      </c>
      <c r="D9">
        <v>2029</v>
      </c>
      <c r="G9" s="32">
        <f t="shared" si="0"/>
        <v>3</v>
      </c>
      <c r="H9" s="31">
        <f t="shared" si="2"/>
        <v>45717</v>
      </c>
      <c r="I9">
        <v>1</v>
      </c>
      <c r="J9" t="str">
        <f t="shared" si="1"/>
        <v>Marzo</v>
      </c>
      <c r="K9">
        <v>7</v>
      </c>
    </row>
    <row r="10" spans="2:11" x14ac:dyDescent="0.25">
      <c r="B10" t="s">
        <v>25</v>
      </c>
      <c r="C10">
        <v>8</v>
      </c>
      <c r="D10">
        <v>2030</v>
      </c>
      <c r="G10" s="32">
        <f t="shared" si="0"/>
        <v>4</v>
      </c>
      <c r="H10" s="31">
        <f t="shared" si="2"/>
        <v>45748</v>
      </c>
      <c r="I10">
        <v>1</v>
      </c>
      <c r="J10" t="str">
        <f t="shared" si="1"/>
        <v>Abril</v>
      </c>
      <c r="K10">
        <v>8</v>
      </c>
    </row>
    <row r="11" spans="2:11" x14ac:dyDescent="0.25">
      <c r="B11" t="s">
        <v>26</v>
      </c>
      <c r="C11">
        <v>9</v>
      </c>
      <c r="D11">
        <v>2031</v>
      </c>
      <c r="G11" s="32">
        <f t="shared" si="0"/>
        <v>5</v>
      </c>
      <c r="H11" s="31">
        <f t="shared" si="2"/>
        <v>45778</v>
      </c>
      <c r="I11">
        <v>1</v>
      </c>
      <c r="J11" t="str">
        <f t="shared" si="1"/>
        <v>Mayo</v>
      </c>
      <c r="K11">
        <v>9</v>
      </c>
    </row>
    <row r="12" spans="2:11" x14ac:dyDescent="0.25">
      <c r="B12" t="s">
        <v>27</v>
      </c>
      <c r="C12">
        <v>10</v>
      </c>
      <c r="D12">
        <v>2032</v>
      </c>
      <c r="G12" s="32">
        <f t="shared" si="0"/>
        <v>6</v>
      </c>
      <c r="H12" s="31">
        <f t="shared" si="2"/>
        <v>45809</v>
      </c>
      <c r="I12">
        <v>1</v>
      </c>
      <c r="J12" t="str">
        <f t="shared" si="1"/>
        <v>Junio</v>
      </c>
      <c r="K12">
        <v>10</v>
      </c>
    </row>
    <row r="13" spans="2:11" x14ac:dyDescent="0.25">
      <c r="B13" t="s">
        <v>28</v>
      </c>
      <c r="C13">
        <v>11</v>
      </c>
      <c r="D13">
        <v>2033</v>
      </c>
      <c r="G13" s="32">
        <f t="shared" si="0"/>
        <v>7</v>
      </c>
      <c r="H13" s="31">
        <f t="shared" si="2"/>
        <v>45839</v>
      </c>
      <c r="I13">
        <v>1</v>
      </c>
      <c r="J13" t="str">
        <f t="shared" si="1"/>
        <v>Julio</v>
      </c>
      <c r="K13">
        <v>11</v>
      </c>
    </row>
    <row r="14" spans="2:11" x14ac:dyDescent="0.25">
      <c r="B14" t="s">
        <v>29</v>
      </c>
      <c r="C14">
        <v>12</v>
      </c>
      <c r="D14">
        <v>2034</v>
      </c>
      <c r="G14" s="32">
        <f t="shared" si="0"/>
        <v>8</v>
      </c>
      <c r="H14" s="31">
        <f t="shared" si="2"/>
        <v>45870</v>
      </c>
      <c r="I14">
        <v>1</v>
      </c>
      <c r="J14" t="str">
        <f t="shared" si="1"/>
        <v>Agosto</v>
      </c>
      <c r="K14">
        <v>12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385C-95D5-41BB-99FB-CD85225F156D}">
  <sheetPr>
    <tabColor theme="9"/>
  </sheetPr>
  <dimension ref="B1:X58"/>
  <sheetViews>
    <sheetView showGridLines="0" workbookViewId="0">
      <selection activeCell="H11" sqref="H11"/>
    </sheetView>
  </sheetViews>
  <sheetFormatPr baseColWidth="10" defaultColWidth="10.7109375" defaultRowHeight="15" outlineLevelRow="1" x14ac:dyDescent="0.25"/>
  <cols>
    <col min="1" max="1" width="8" customWidth="1"/>
    <col min="2" max="2" width="13.140625" customWidth="1"/>
    <col min="3" max="3" width="11.85546875" bestFit="1" customWidth="1"/>
    <col min="4" max="4" width="16.140625" bestFit="1" customWidth="1"/>
    <col min="5" max="5" width="3.7109375" customWidth="1"/>
    <col min="7" max="7" width="11.5703125" bestFit="1" customWidth="1"/>
    <col min="8" max="8" width="14.5703125" bestFit="1" customWidth="1"/>
    <col min="9" max="9" width="3.7109375" customWidth="1"/>
    <col min="11" max="11" width="11.5703125" bestFit="1" customWidth="1"/>
    <col min="12" max="12" width="14.7109375" bestFit="1" customWidth="1"/>
    <col min="13" max="13" width="3.7109375" customWidth="1"/>
    <col min="15" max="15" width="11.5703125" bestFit="1" customWidth="1"/>
    <col min="16" max="16" width="14.42578125" bestFit="1" customWidth="1"/>
    <col min="17" max="17" width="3.7109375" customWidth="1"/>
    <col min="18" max="18" width="12.5703125" customWidth="1"/>
    <col min="19" max="19" width="11.5703125" bestFit="1" customWidth="1"/>
    <col min="20" max="20" width="14.85546875" bestFit="1" customWidth="1"/>
    <col min="21" max="21" width="3.7109375" customWidth="1"/>
    <col min="22" max="22" width="17.140625" bestFit="1" customWidth="1"/>
    <col min="23" max="23" width="11.5703125" bestFit="1" customWidth="1"/>
    <col min="24" max="24" width="14.42578125" bestFit="1" customWidth="1"/>
  </cols>
  <sheetData>
    <row r="1" spans="2:24" ht="7.5" customHeight="1" x14ac:dyDescent="0.25">
      <c r="B1" s="7"/>
      <c r="C1" s="6"/>
      <c r="D1" s="6"/>
    </row>
    <row r="2" spans="2:24" ht="15.75" x14ac:dyDescent="0.25">
      <c r="B2" s="62" t="s">
        <v>9</v>
      </c>
      <c r="C2" s="6"/>
      <c r="D2" s="6"/>
    </row>
    <row r="3" spans="2:24" x14ac:dyDescent="0.25">
      <c r="B3" s="7"/>
      <c r="C3" s="6"/>
      <c r="D3" s="6"/>
    </row>
    <row r="4" spans="2:24" x14ac:dyDescent="0.25">
      <c r="B4" s="7"/>
      <c r="C4" s="6"/>
      <c r="D4" s="6"/>
    </row>
    <row r="5" spans="2:24" ht="18.75" x14ac:dyDescent="0.3">
      <c r="B5" t="s">
        <v>10</v>
      </c>
      <c r="C5" s="6"/>
      <c r="D5" s="6"/>
      <c r="N5" t="s">
        <v>11</v>
      </c>
    </row>
    <row r="6" spans="2:24" x14ac:dyDescent="0.25">
      <c r="B6" t="s">
        <v>12</v>
      </c>
      <c r="C6" s="6"/>
      <c r="D6" s="6"/>
      <c r="N6" t="s">
        <v>13</v>
      </c>
    </row>
    <row r="7" spans="2:24" x14ac:dyDescent="0.25">
      <c r="B7" t="s">
        <v>14</v>
      </c>
      <c r="C7" s="6"/>
      <c r="D7" s="6"/>
      <c r="N7" t="s">
        <v>15</v>
      </c>
    </row>
    <row r="8" spans="2:24" x14ac:dyDescent="0.25">
      <c r="C8" s="6"/>
      <c r="D8" s="6"/>
    </row>
    <row r="9" spans="2:24" ht="7.5" customHeight="1" x14ac:dyDescent="0.25">
      <c r="C9" s="6"/>
      <c r="D9" s="6"/>
    </row>
    <row r="10" spans="2:24" s="5" customFormat="1" ht="12.75" x14ac:dyDescent="0.2">
      <c r="B10" s="11" t="s">
        <v>16</v>
      </c>
      <c r="C10" s="21" t="s">
        <v>17</v>
      </c>
      <c r="D10" s="14" t="s">
        <v>18</v>
      </c>
      <c r="F10" s="11" t="s">
        <v>19</v>
      </c>
      <c r="G10" s="21" t="s">
        <v>17</v>
      </c>
      <c r="H10" s="14" t="s">
        <v>18</v>
      </c>
      <c r="J10" s="11" t="s">
        <v>20</v>
      </c>
      <c r="K10" s="21" t="s">
        <v>17</v>
      </c>
      <c r="L10" s="14" t="s">
        <v>18</v>
      </c>
      <c r="N10" s="11" t="s">
        <v>21</v>
      </c>
      <c r="O10" s="21" t="s">
        <v>17</v>
      </c>
      <c r="P10" s="14" t="s">
        <v>18</v>
      </c>
      <c r="R10" s="11" t="s">
        <v>22</v>
      </c>
      <c r="S10" s="21" t="s">
        <v>17</v>
      </c>
      <c r="T10" s="14" t="s">
        <v>18</v>
      </c>
      <c r="V10" s="11" t="s">
        <v>23</v>
      </c>
      <c r="W10" s="21" t="s">
        <v>17</v>
      </c>
      <c r="X10" s="14" t="s">
        <v>18</v>
      </c>
    </row>
    <row r="11" spans="2:24" x14ac:dyDescent="0.25">
      <c r="B11" s="82"/>
      <c r="C11" s="82"/>
      <c r="D11" s="83"/>
      <c r="F11" s="2"/>
      <c r="G11" s="2"/>
      <c r="H11" s="3"/>
      <c r="J11" s="2"/>
      <c r="K11" s="2"/>
      <c r="L11" s="3"/>
      <c r="N11" s="84"/>
      <c r="O11" s="84"/>
      <c r="P11" s="85"/>
      <c r="R11" s="37"/>
      <c r="S11" s="37"/>
      <c r="T11" s="38"/>
      <c r="V11" s="37"/>
      <c r="W11" s="37"/>
      <c r="X11" s="38"/>
    </row>
    <row r="12" spans="2:24" x14ac:dyDescent="0.25">
      <c r="B12" s="82"/>
      <c r="C12" s="82"/>
      <c r="D12" s="83"/>
      <c r="E12" s="5"/>
      <c r="F12" s="82"/>
      <c r="G12" s="82"/>
      <c r="H12" s="83"/>
      <c r="I12" s="5"/>
      <c r="J12" s="82"/>
      <c r="K12" s="82"/>
      <c r="L12" s="83"/>
      <c r="M12" s="5"/>
      <c r="N12" s="84"/>
      <c r="O12" s="84"/>
      <c r="P12" s="85"/>
      <c r="Q12" s="5"/>
      <c r="R12" s="84"/>
      <c r="S12" s="84"/>
      <c r="T12" s="85"/>
      <c r="U12" s="5"/>
      <c r="V12" s="84"/>
      <c r="W12" s="84"/>
      <c r="X12" s="85"/>
    </row>
    <row r="13" spans="2:24" x14ac:dyDescent="0.25">
      <c r="B13" s="82"/>
      <c r="C13" s="82"/>
      <c r="D13" s="83"/>
      <c r="E13" s="5"/>
      <c r="F13" s="82"/>
      <c r="G13" s="82"/>
      <c r="H13" s="83"/>
      <c r="I13" s="5"/>
      <c r="J13" s="82"/>
      <c r="K13" s="82"/>
      <c r="L13" s="83"/>
      <c r="M13" s="5"/>
      <c r="N13" s="84"/>
      <c r="O13" s="84"/>
      <c r="P13" s="85"/>
      <c r="Q13" s="5"/>
      <c r="R13" s="84"/>
      <c r="S13" s="84"/>
      <c r="T13" s="85"/>
      <c r="U13" s="5"/>
      <c r="V13" s="84"/>
      <c r="W13" s="84"/>
      <c r="X13" s="85"/>
    </row>
    <row r="14" spans="2:24" x14ac:dyDescent="0.25">
      <c r="B14" s="82"/>
      <c r="C14" s="82"/>
      <c r="D14" s="83"/>
      <c r="E14" s="5"/>
      <c r="F14" s="82"/>
      <c r="G14" s="82"/>
      <c r="H14" s="83"/>
      <c r="I14" s="5"/>
      <c r="J14" s="82"/>
      <c r="K14" s="82"/>
      <c r="L14" s="83"/>
      <c r="M14" s="5"/>
      <c r="N14" s="84"/>
      <c r="O14" s="84"/>
      <c r="P14" s="85"/>
      <c r="Q14" s="5"/>
      <c r="R14" s="84"/>
      <c r="S14" s="84"/>
      <c r="T14" s="85"/>
      <c r="U14" s="5"/>
      <c r="V14" s="84"/>
      <c r="W14" s="84"/>
      <c r="X14" s="85"/>
    </row>
    <row r="15" spans="2:24" x14ac:dyDescent="0.25">
      <c r="B15" s="82"/>
      <c r="C15" s="82"/>
      <c r="D15" s="83"/>
      <c r="E15" s="5"/>
      <c r="F15" s="82"/>
      <c r="G15" s="82"/>
      <c r="H15" s="83"/>
      <c r="I15" s="5"/>
      <c r="J15" s="82"/>
      <c r="K15" s="82"/>
      <c r="L15" s="83"/>
      <c r="M15" s="5"/>
      <c r="N15" s="84"/>
      <c r="O15" s="84"/>
      <c r="P15" s="85"/>
      <c r="Q15" s="5"/>
      <c r="R15" s="84"/>
      <c r="S15" s="84"/>
      <c r="T15" s="85"/>
      <c r="U15" s="5"/>
      <c r="V15" s="84"/>
      <c r="W15" s="84"/>
      <c r="X15" s="85"/>
    </row>
    <row r="16" spans="2:24" x14ac:dyDescent="0.25">
      <c r="B16" s="82"/>
      <c r="C16" s="82"/>
      <c r="D16" s="83"/>
      <c r="E16" s="5"/>
      <c r="F16" s="82"/>
      <c r="G16" s="82"/>
      <c r="H16" s="83"/>
      <c r="I16" s="5"/>
      <c r="J16" s="82"/>
      <c r="K16" s="82"/>
      <c r="L16" s="83"/>
      <c r="M16" s="5"/>
      <c r="N16" s="84"/>
      <c r="O16" s="84"/>
      <c r="P16" s="84"/>
      <c r="Q16" s="5"/>
      <c r="R16" s="84"/>
      <c r="S16" s="84"/>
      <c r="T16" s="84"/>
      <c r="U16" s="5"/>
      <c r="V16" s="84"/>
      <c r="W16" s="84"/>
      <c r="X16" s="84"/>
    </row>
    <row r="17" spans="2:24" x14ac:dyDescent="0.25">
      <c r="B17" s="82"/>
      <c r="C17" s="82"/>
      <c r="D17" s="83"/>
      <c r="E17" s="5"/>
      <c r="F17" s="82"/>
      <c r="G17" s="82"/>
      <c r="H17" s="83"/>
      <c r="I17" s="5"/>
      <c r="J17" s="82"/>
      <c r="K17" s="82"/>
      <c r="L17" s="83"/>
      <c r="M17" s="5"/>
      <c r="N17" s="84"/>
      <c r="O17" s="84"/>
      <c r="P17" s="84"/>
      <c r="Q17" s="5"/>
      <c r="R17" s="84"/>
      <c r="S17" s="84"/>
      <c r="T17" s="84"/>
      <c r="U17" s="5"/>
      <c r="V17" s="84"/>
      <c r="W17" s="84"/>
      <c r="X17" s="84"/>
    </row>
    <row r="18" spans="2:24" hidden="1" outlineLevel="1" x14ac:dyDescent="0.25">
      <c r="B18" s="82"/>
      <c r="C18" s="82"/>
      <c r="D18" s="83"/>
      <c r="E18" s="5"/>
      <c r="F18" s="82"/>
      <c r="G18" s="82"/>
      <c r="H18" s="83"/>
      <c r="I18" s="5"/>
      <c r="J18" s="82"/>
      <c r="K18" s="82"/>
      <c r="L18" s="83"/>
      <c r="M18" s="5"/>
      <c r="N18" s="84"/>
      <c r="O18" s="84"/>
      <c r="P18" s="84"/>
      <c r="Q18" s="5"/>
      <c r="R18" s="84"/>
      <c r="S18" s="84"/>
      <c r="T18" s="84"/>
      <c r="U18" s="5"/>
      <c r="V18" s="84"/>
      <c r="W18" s="84"/>
      <c r="X18" s="84"/>
    </row>
    <row r="19" spans="2:24" hidden="1" outlineLevel="1" x14ac:dyDescent="0.25">
      <c r="B19" s="82"/>
      <c r="C19" s="82"/>
      <c r="D19" s="83"/>
      <c r="E19" s="5"/>
      <c r="F19" s="82"/>
      <c r="G19" s="82"/>
      <c r="H19" s="83"/>
      <c r="I19" s="5"/>
      <c r="J19" s="82"/>
      <c r="K19" s="82"/>
      <c r="L19" s="83"/>
      <c r="M19" s="5"/>
      <c r="N19" s="84"/>
      <c r="O19" s="84"/>
      <c r="P19" s="84"/>
      <c r="Q19" s="5"/>
      <c r="R19" s="84"/>
      <c r="S19" s="84"/>
      <c r="T19" s="84"/>
      <c r="U19" s="5"/>
      <c r="V19" s="84"/>
      <c r="W19" s="84"/>
      <c r="X19" s="84"/>
    </row>
    <row r="20" spans="2:24" hidden="1" outlineLevel="1" x14ac:dyDescent="0.25">
      <c r="B20" s="82"/>
      <c r="C20" s="82"/>
      <c r="D20" s="83"/>
      <c r="E20" s="5"/>
      <c r="F20" s="82"/>
      <c r="G20" s="82"/>
      <c r="H20" s="83"/>
      <c r="I20" s="5"/>
      <c r="J20" s="82"/>
      <c r="K20" s="82"/>
      <c r="L20" s="83"/>
      <c r="M20" s="5"/>
      <c r="N20" s="84"/>
      <c r="O20" s="84"/>
      <c r="P20" s="84"/>
      <c r="Q20" s="5"/>
      <c r="R20" s="84"/>
      <c r="S20" s="84"/>
      <c r="T20" s="84"/>
      <c r="U20" s="5"/>
      <c r="V20" s="84"/>
      <c r="W20" s="84"/>
      <c r="X20" s="84"/>
    </row>
    <row r="21" spans="2:24" hidden="1" outlineLevel="1" x14ac:dyDescent="0.25">
      <c r="B21" s="82"/>
      <c r="C21" s="82"/>
      <c r="D21" s="83"/>
      <c r="E21" s="5"/>
      <c r="F21" s="82"/>
      <c r="G21" s="82"/>
      <c r="H21" s="83"/>
      <c r="I21" s="5"/>
      <c r="J21" s="82"/>
      <c r="K21" s="82"/>
      <c r="L21" s="83"/>
      <c r="M21" s="5"/>
      <c r="N21" s="84"/>
      <c r="O21" s="84"/>
      <c r="P21" s="84"/>
      <c r="Q21" s="5"/>
      <c r="R21" s="84"/>
      <c r="S21" s="84"/>
      <c r="T21" s="84"/>
      <c r="U21" s="5"/>
      <c r="V21" s="84"/>
      <c r="W21" s="84"/>
      <c r="X21" s="84"/>
    </row>
    <row r="22" spans="2:24" hidden="1" outlineLevel="1" x14ac:dyDescent="0.25">
      <c r="B22" s="82"/>
      <c r="C22" s="82"/>
      <c r="D22" s="83"/>
      <c r="E22" s="5"/>
      <c r="F22" s="82"/>
      <c r="G22" s="82"/>
      <c r="H22" s="83"/>
      <c r="I22" s="5"/>
      <c r="J22" s="82"/>
      <c r="K22" s="82"/>
      <c r="L22" s="83"/>
      <c r="M22" s="5"/>
      <c r="N22" s="84"/>
      <c r="O22" s="84"/>
      <c r="P22" s="84"/>
      <c r="Q22" s="5"/>
      <c r="R22" s="84"/>
      <c r="S22" s="84"/>
      <c r="T22" s="84"/>
      <c r="U22" s="5"/>
      <c r="V22" s="84"/>
      <c r="W22" s="84"/>
      <c r="X22" s="84"/>
    </row>
    <row r="23" spans="2:24" hidden="1" outlineLevel="1" x14ac:dyDescent="0.25">
      <c r="B23" s="82"/>
      <c r="C23" s="82"/>
      <c r="D23" s="83"/>
      <c r="E23" s="5"/>
      <c r="F23" s="82"/>
      <c r="G23" s="82"/>
      <c r="H23" s="83"/>
      <c r="I23" s="5"/>
      <c r="J23" s="82"/>
      <c r="K23" s="82"/>
      <c r="L23" s="83"/>
      <c r="M23" s="5"/>
      <c r="N23" s="84"/>
      <c r="O23" s="84"/>
      <c r="P23" s="84"/>
      <c r="Q23" s="5"/>
      <c r="R23" s="84"/>
      <c r="S23" s="84"/>
      <c r="T23" s="84"/>
      <c r="U23" s="5"/>
      <c r="V23" s="84"/>
      <c r="W23" s="84"/>
      <c r="X23" s="84"/>
    </row>
    <row r="24" spans="2:24" hidden="1" outlineLevel="1" x14ac:dyDescent="0.25">
      <c r="B24" s="82"/>
      <c r="C24" s="82"/>
      <c r="D24" s="83"/>
      <c r="E24" s="5"/>
      <c r="F24" s="82"/>
      <c r="G24" s="82"/>
      <c r="H24" s="83"/>
      <c r="I24" s="5"/>
      <c r="J24" s="82"/>
      <c r="K24" s="82"/>
      <c r="L24" s="83"/>
      <c r="M24" s="5"/>
      <c r="N24" s="84"/>
      <c r="O24" s="84"/>
      <c r="P24" s="84"/>
      <c r="Q24" s="5"/>
      <c r="R24" s="84"/>
      <c r="S24" s="84"/>
      <c r="T24" s="84"/>
      <c r="U24" s="5"/>
      <c r="V24" s="84"/>
      <c r="W24" s="84"/>
      <c r="X24" s="84"/>
    </row>
    <row r="25" spans="2:24" hidden="1" outlineLevel="1" x14ac:dyDescent="0.25">
      <c r="B25" s="82"/>
      <c r="C25" s="82"/>
      <c r="D25" s="83"/>
      <c r="E25" s="5"/>
      <c r="F25" s="82"/>
      <c r="G25" s="82"/>
      <c r="H25" s="83"/>
      <c r="I25" s="5"/>
      <c r="J25" s="82"/>
      <c r="K25" s="82"/>
      <c r="L25" s="83"/>
      <c r="M25" s="5"/>
      <c r="N25" s="84"/>
      <c r="O25" s="84"/>
      <c r="P25" s="84"/>
      <c r="Q25" s="5"/>
      <c r="R25" s="84"/>
      <c r="S25" s="84"/>
      <c r="T25" s="84"/>
      <c r="U25" s="5"/>
      <c r="V25" s="84"/>
      <c r="W25" s="84"/>
      <c r="X25" s="84"/>
    </row>
    <row r="26" spans="2:24" hidden="1" outlineLevel="1" x14ac:dyDescent="0.25">
      <c r="B26" s="82"/>
      <c r="C26" s="82"/>
      <c r="D26" s="83"/>
      <c r="E26" s="5"/>
      <c r="F26" s="82"/>
      <c r="G26" s="82"/>
      <c r="H26" s="83"/>
      <c r="I26" s="5"/>
      <c r="J26" s="82"/>
      <c r="K26" s="82"/>
      <c r="L26" s="83"/>
      <c r="M26" s="5"/>
      <c r="N26" s="84"/>
      <c r="O26" s="84"/>
      <c r="P26" s="84"/>
      <c r="Q26" s="5"/>
      <c r="R26" s="84"/>
      <c r="S26" s="84"/>
      <c r="T26" s="84"/>
      <c r="U26" s="5"/>
      <c r="V26" s="84"/>
      <c r="W26" s="84"/>
      <c r="X26" s="84"/>
    </row>
    <row r="27" spans="2:24" hidden="1" outlineLevel="1" x14ac:dyDescent="0.25">
      <c r="B27" s="82"/>
      <c r="C27" s="82"/>
      <c r="D27" s="83"/>
      <c r="E27" s="5"/>
      <c r="F27" s="82"/>
      <c r="G27" s="82"/>
      <c r="H27" s="83"/>
      <c r="I27" s="5"/>
      <c r="J27" s="82"/>
      <c r="K27" s="82"/>
      <c r="L27" s="83"/>
      <c r="M27" s="5"/>
      <c r="N27" s="84"/>
      <c r="O27" s="84"/>
      <c r="P27" s="84"/>
      <c r="Q27" s="5"/>
      <c r="R27" s="84"/>
      <c r="S27" s="84"/>
      <c r="T27" s="84"/>
      <c r="U27" s="5"/>
      <c r="V27" s="84"/>
      <c r="W27" s="84"/>
      <c r="X27" s="84"/>
    </row>
    <row r="28" spans="2:24" hidden="1" outlineLevel="1" x14ac:dyDescent="0.25">
      <c r="B28" s="121"/>
      <c r="C28" s="121"/>
      <c r="D28" s="83"/>
      <c r="E28" s="117"/>
      <c r="F28" s="121"/>
      <c r="G28" s="121"/>
      <c r="H28" s="83"/>
      <c r="I28" s="117"/>
      <c r="J28" s="121"/>
      <c r="K28" s="121"/>
      <c r="L28" s="83"/>
      <c r="M28" s="117"/>
      <c r="N28" s="122"/>
      <c r="O28" s="122"/>
      <c r="P28" s="122"/>
      <c r="Q28" s="117"/>
      <c r="R28" s="122"/>
      <c r="S28" s="122"/>
      <c r="T28" s="122"/>
      <c r="U28" s="117"/>
      <c r="V28" s="122"/>
      <c r="W28" s="122"/>
      <c r="X28" s="122"/>
    </row>
    <row r="29" spans="2:24" hidden="1" outlineLevel="1" x14ac:dyDescent="0.25">
      <c r="B29" s="119"/>
      <c r="C29" s="119"/>
      <c r="D29" s="104"/>
      <c r="E29" s="5"/>
      <c r="F29" s="119"/>
      <c r="G29" s="119"/>
      <c r="H29" s="104"/>
      <c r="I29" s="5"/>
      <c r="J29" s="119"/>
      <c r="K29" s="119"/>
      <c r="L29" s="104"/>
      <c r="M29" s="5"/>
      <c r="N29" s="120"/>
      <c r="O29" s="120"/>
      <c r="P29" s="120"/>
      <c r="Q29" s="5"/>
      <c r="R29" s="120"/>
      <c r="S29" s="120"/>
      <c r="T29" s="120"/>
      <c r="U29" s="5"/>
      <c r="V29" s="120"/>
      <c r="W29" s="120"/>
      <c r="X29" s="120"/>
    </row>
    <row r="30" spans="2:24" hidden="1" outlineLevel="1" x14ac:dyDescent="0.25">
      <c r="B30" s="103"/>
      <c r="C30" s="103"/>
      <c r="D30" s="104"/>
      <c r="E30" s="5"/>
      <c r="F30" s="103"/>
      <c r="G30" s="103"/>
      <c r="H30" s="104"/>
      <c r="I30" s="5"/>
      <c r="J30" s="103"/>
      <c r="K30" s="103"/>
      <c r="L30" s="104"/>
      <c r="M30" s="5"/>
      <c r="N30" s="105"/>
      <c r="O30" s="105"/>
      <c r="P30" s="105"/>
      <c r="Q30" s="5"/>
      <c r="R30" s="105"/>
      <c r="S30" s="105"/>
      <c r="T30" s="105"/>
      <c r="U30" s="5"/>
      <c r="V30" s="105"/>
      <c r="W30" s="105"/>
      <c r="X30" s="105"/>
    </row>
    <row r="31" spans="2:24" hidden="1" outlineLevel="1" x14ac:dyDescent="0.25">
      <c r="B31" s="103"/>
      <c r="C31" s="103"/>
      <c r="D31" s="104"/>
      <c r="E31" s="5"/>
      <c r="F31" s="82"/>
      <c r="G31" s="82"/>
      <c r="H31" s="82"/>
      <c r="I31" s="5"/>
      <c r="J31" s="82"/>
      <c r="K31" s="82"/>
      <c r="L31" s="82"/>
      <c r="M31" s="5"/>
      <c r="N31" s="105"/>
      <c r="O31" s="105"/>
      <c r="P31" s="105"/>
      <c r="Q31" s="5"/>
      <c r="R31" s="105"/>
      <c r="S31" s="105"/>
      <c r="T31" s="105"/>
      <c r="U31" s="5"/>
      <c r="V31" s="105"/>
      <c r="W31" s="105"/>
      <c r="X31" s="105"/>
    </row>
    <row r="32" spans="2:24" s="1" customFormat="1" collapsed="1" x14ac:dyDescent="0.25">
      <c r="B32" s="22" t="s">
        <v>24</v>
      </c>
      <c r="C32" s="22"/>
      <c r="D32" s="23">
        <f>+SUM(D11:D31)</f>
        <v>0</v>
      </c>
      <c r="E32" s="11"/>
      <c r="F32" s="22" t="s">
        <v>24</v>
      </c>
      <c r="G32" s="22"/>
      <c r="H32" s="23">
        <f>+SUM(H11:H31)</f>
        <v>0</v>
      </c>
      <c r="I32" s="11"/>
      <c r="J32" s="22" t="s">
        <v>24</v>
      </c>
      <c r="K32" s="22"/>
      <c r="L32" s="23">
        <f>+SUM(L11:L31)</f>
        <v>0</v>
      </c>
      <c r="M32" s="11"/>
      <c r="N32" s="39" t="s">
        <v>24</v>
      </c>
      <c r="O32" s="39"/>
      <c r="P32" s="40">
        <f>+SUM(P11:P31)</f>
        <v>0</v>
      </c>
      <c r="Q32" s="11"/>
      <c r="R32" s="39" t="s">
        <v>24</v>
      </c>
      <c r="S32" s="39"/>
      <c r="T32" s="40">
        <f>+SUM(T11:T31)</f>
        <v>0</v>
      </c>
      <c r="U32" s="11"/>
      <c r="V32" s="39" t="s">
        <v>24</v>
      </c>
      <c r="W32" s="39"/>
      <c r="X32" s="40">
        <f>+SUM(X11:X31)</f>
        <v>0</v>
      </c>
    </row>
    <row r="33" spans="2:24" x14ac:dyDescent="0.25">
      <c r="B33" s="24"/>
      <c r="C33" s="24"/>
      <c r="D33" s="25"/>
      <c r="E33" s="5"/>
      <c r="F33" s="24"/>
      <c r="G33" s="24"/>
      <c r="H33" s="25"/>
      <c r="I33" s="5"/>
      <c r="J33" s="24"/>
      <c r="K33" s="24"/>
      <c r="L33" s="25"/>
      <c r="M33" s="5"/>
      <c r="N33" s="41"/>
      <c r="O33" s="41"/>
      <c r="P33" s="42"/>
      <c r="Q33" s="5"/>
      <c r="R33" s="41"/>
      <c r="S33" s="41"/>
      <c r="T33" s="42"/>
      <c r="U33" s="5"/>
      <c r="V33" s="41"/>
      <c r="W33" s="41"/>
      <c r="X33" s="42"/>
    </row>
    <row r="35" spans="2:24" s="5" customFormat="1" ht="12.75" x14ac:dyDescent="0.2">
      <c r="B35" s="11" t="s">
        <v>6</v>
      </c>
      <c r="C35" s="21" t="s">
        <v>17</v>
      </c>
      <c r="D35" s="14" t="s">
        <v>18</v>
      </c>
      <c r="F35" s="11" t="s">
        <v>25</v>
      </c>
      <c r="G35" s="21" t="s">
        <v>17</v>
      </c>
      <c r="H35" s="14" t="s">
        <v>18</v>
      </c>
      <c r="J35" s="11" t="s">
        <v>26</v>
      </c>
      <c r="K35" s="21" t="s">
        <v>17</v>
      </c>
      <c r="L35" s="14" t="s">
        <v>18</v>
      </c>
      <c r="N35" s="11" t="s">
        <v>27</v>
      </c>
      <c r="O35" s="21" t="s">
        <v>17</v>
      </c>
      <c r="P35" s="14" t="s">
        <v>18</v>
      </c>
      <c r="R35" s="11" t="s">
        <v>28</v>
      </c>
      <c r="S35" s="21" t="s">
        <v>17</v>
      </c>
      <c r="T35" s="14" t="s">
        <v>18</v>
      </c>
      <c r="V35" s="11" t="s">
        <v>29</v>
      </c>
      <c r="W35" s="21" t="s">
        <v>17</v>
      </c>
      <c r="X35" s="14" t="s">
        <v>18</v>
      </c>
    </row>
    <row r="36" spans="2:24" x14ac:dyDescent="0.25">
      <c r="B36" s="86"/>
      <c r="C36" s="86"/>
      <c r="D36" s="87"/>
      <c r="F36" s="43"/>
      <c r="G36" s="43"/>
      <c r="H36" s="44"/>
      <c r="J36" s="43"/>
      <c r="K36" s="43"/>
      <c r="L36" s="44"/>
      <c r="N36" s="88"/>
      <c r="O36" s="88"/>
      <c r="P36" s="89"/>
      <c r="R36" s="45"/>
      <c r="S36" s="45"/>
      <c r="T36" s="46"/>
      <c r="V36" s="45"/>
      <c r="W36" s="45"/>
      <c r="X36" s="46"/>
    </row>
    <row r="37" spans="2:24" x14ac:dyDescent="0.25">
      <c r="B37" s="86"/>
      <c r="C37" s="86"/>
      <c r="D37" s="87"/>
      <c r="E37" s="5"/>
      <c r="F37" s="86"/>
      <c r="G37" s="86"/>
      <c r="H37" s="87"/>
      <c r="I37" s="5"/>
      <c r="J37" s="86"/>
      <c r="K37" s="86"/>
      <c r="L37" s="87"/>
      <c r="M37" s="5"/>
      <c r="N37" s="88"/>
      <c r="O37" s="88"/>
      <c r="P37" s="89"/>
      <c r="Q37" s="5"/>
      <c r="R37" s="88"/>
      <c r="S37" s="88"/>
      <c r="T37" s="89"/>
      <c r="U37" s="5"/>
      <c r="V37" s="88"/>
      <c r="W37" s="88"/>
      <c r="X37" s="89"/>
    </row>
    <row r="38" spans="2:24" x14ac:dyDescent="0.25">
      <c r="B38" s="86"/>
      <c r="C38" s="86"/>
      <c r="D38" s="87"/>
      <c r="E38" s="5"/>
      <c r="F38" s="86"/>
      <c r="G38" s="86"/>
      <c r="H38" s="87"/>
      <c r="I38" s="5"/>
      <c r="J38" s="86"/>
      <c r="K38" s="86"/>
      <c r="L38" s="87"/>
      <c r="M38" s="5"/>
      <c r="N38" s="88"/>
      <c r="O38" s="88"/>
      <c r="P38" s="89"/>
      <c r="Q38" s="5"/>
      <c r="R38" s="88"/>
      <c r="S38" s="88"/>
      <c r="T38" s="89"/>
      <c r="U38" s="5"/>
      <c r="V38" s="88"/>
      <c r="W38" s="88"/>
      <c r="X38" s="89"/>
    </row>
    <row r="39" spans="2:24" x14ac:dyDescent="0.25">
      <c r="B39" s="86"/>
      <c r="C39" s="86"/>
      <c r="D39" s="87"/>
      <c r="E39" s="5"/>
      <c r="F39" s="86"/>
      <c r="G39" s="86"/>
      <c r="H39" s="87"/>
      <c r="I39" s="5"/>
      <c r="J39" s="86"/>
      <c r="K39" s="86"/>
      <c r="L39" s="87"/>
      <c r="M39" s="5"/>
      <c r="N39" s="88"/>
      <c r="O39" s="88"/>
      <c r="P39" s="89"/>
      <c r="Q39" s="5"/>
      <c r="R39" s="88"/>
      <c r="S39" s="88"/>
      <c r="T39" s="89"/>
      <c r="U39" s="5"/>
      <c r="V39" s="88"/>
      <c r="W39" s="88"/>
      <c r="X39" s="89"/>
    </row>
    <row r="40" spans="2:24" x14ac:dyDescent="0.25">
      <c r="B40" s="86"/>
      <c r="C40" s="86"/>
      <c r="D40" s="87"/>
      <c r="E40" s="5"/>
      <c r="F40" s="86"/>
      <c r="G40" s="86"/>
      <c r="H40" s="87"/>
      <c r="I40" s="5"/>
      <c r="J40" s="86"/>
      <c r="K40" s="86"/>
      <c r="L40" s="87"/>
      <c r="M40" s="5"/>
      <c r="N40" s="88"/>
      <c r="O40" s="88"/>
      <c r="P40" s="89"/>
      <c r="Q40" s="5"/>
      <c r="R40" s="88"/>
      <c r="S40" s="88"/>
      <c r="T40" s="89"/>
      <c r="U40" s="5"/>
      <c r="V40" s="88"/>
      <c r="W40" s="88"/>
      <c r="X40" s="89"/>
    </row>
    <row r="41" spans="2:24" x14ac:dyDescent="0.25">
      <c r="B41" s="86"/>
      <c r="C41" s="86"/>
      <c r="D41" s="86"/>
      <c r="E41" s="5"/>
      <c r="F41" s="86"/>
      <c r="G41" s="86"/>
      <c r="H41" s="86"/>
      <c r="I41" s="5"/>
      <c r="J41" s="86"/>
      <c r="K41" s="86"/>
      <c r="L41" s="86"/>
      <c r="M41" s="5"/>
      <c r="N41" s="88"/>
      <c r="O41" s="88"/>
      <c r="P41" s="88"/>
      <c r="Q41" s="5"/>
      <c r="R41" s="88"/>
      <c r="S41" s="88"/>
      <c r="T41" s="88"/>
      <c r="U41" s="5"/>
      <c r="V41" s="88"/>
      <c r="W41" s="88"/>
      <c r="X41" s="88"/>
    </row>
    <row r="42" spans="2:24" x14ac:dyDescent="0.25">
      <c r="B42" s="86"/>
      <c r="C42" s="86"/>
      <c r="D42" s="86"/>
      <c r="E42" s="5"/>
      <c r="F42" s="86"/>
      <c r="G42" s="86"/>
      <c r="H42" s="86"/>
      <c r="I42" s="5"/>
      <c r="J42" s="86"/>
      <c r="K42" s="86"/>
      <c r="L42" s="86"/>
      <c r="M42" s="5"/>
      <c r="N42" s="88"/>
      <c r="O42" s="88"/>
      <c r="P42" s="88"/>
      <c r="Q42" s="5"/>
      <c r="R42" s="88"/>
      <c r="S42" s="88"/>
      <c r="T42" s="88"/>
      <c r="U42" s="5"/>
      <c r="V42" s="88"/>
      <c r="W42" s="88"/>
      <c r="X42" s="88"/>
    </row>
    <row r="43" spans="2:24" hidden="1" outlineLevel="1" x14ac:dyDescent="0.25">
      <c r="B43" s="86"/>
      <c r="C43" s="86"/>
      <c r="D43" s="87"/>
      <c r="E43" s="5"/>
      <c r="F43" s="86"/>
      <c r="G43" s="86"/>
      <c r="H43" s="87"/>
      <c r="I43" s="5"/>
      <c r="J43" s="86"/>
      <c r="K43" s="86"/>
      <c r="L43" s="87"/>
      <c r="M43" s="5"/>
      <c r="N43" s="88"/>
      <c r="O43" s="88"/>
      <c r="P43" s="89"/>
      <c r="Q43" s="5"/>
      <c r="R43" s="88"/>
      <c r="S43" s="88"/>
      <c r="T43" s="89"/>
      <c r="U43" s="5"/>
      <c r="V43" s="88"/>
      <c r="W43" s="88"/>
      <c r="X43" s="89"/>
    </row>
    <row r="44" spans="2:24" hidden="1" outlineLevel="1" x14ac:dyDescent="0.25">
      <c r="B44" s="86"/>
      <c r="C44" s="86"/>
      <c r="D44" s="87"/>
      <c r="E44" s="5"/>
      <c r="F44" s="86"/>
      <c r="G44" s="86"/>
      <c r="H44" s="87"/>
      <c r="I44" s="5"/>
      <c r="J44" s="86"/>
      <c r="K44" s="86"/>
      <c r="L44" s="87"/>
      <c r="M44" s="5"/>
      <c r="N44" s="88"/>
      <c r="O44" s="88"/>
      <c r="P44" s="89"/>
      <c r="Q44" s="5"/>
      <c r="R44" s="88"/>
      <c r="S44" s="88"/>
      <c r="T44" s="89"/>
      <c r="U44" s="5"/>
      <c r="V44" s="88"/>
      <c r="W44" s="88"/>
      <c r="X44" s="89"/>
    </row>
    <row r="45" spans="2:24" hidden="1" outlineLevel="1" x14ac:dyDescent="0.25">
      <c r="B45" s="86"/>
      <c r="C45" s="86"/>
      <c r="D45" s="87"/>
      <c r="E45" s="5"/>
      <c r="F45" s="86"/>
      <c r="G45" s="86"/>
      <c r="H45" s="87"/>
      <c r="I45" s="5"/>
      <c r="J45" s="86"/>
      <c r="K45" s="86"/>
      <c r="L45" s="87"/>
      <c r="M45" s="5"/>
      <c r="N45" s="88"/>
      <c r="O45" s="88"/>
      <c r="P45" s="89"/>
      <c r="Q45" s="5"/>
      <c r="R45" s="88"/>
      <c r="S45" s="88"/>
      <c r="T45" s="89"/>
      <c r="U45" s="5"/>
      <c r="V45" s="88"/>
      <c r="W45" s="88"/>
      <c r="X45" s="89"/>
    </row>
    <row r="46" spans="2:24" hidden="1" outlineLevel="1" x14ac:dyDescent="0.25">
      <c r="B46" s="86"/>
      <c r="C46" s="86"/>
      <c r="D46" s="87"/>
      <c r="E46" s="5"/>
      <c r="F46" s="86"/>
      <c r="G46" s="86"/>
      <c r="H46" s="87"/>
      <c r="I46" s="5"/>
      <c r="J46" s="86"/>
      <c r="K46" s="86"/>
      <c r="L46" s="87"/>
      <c r="M46" s="5"/>
      <c r="N46" s="88"/>
      <c r="O46" s="88"/>
      <c r="P46" s="89"/>
      <c r="Q46" s="5"/>
      <c r="R46" s="88"/>
      <c r="S46" s="88"/>
      <c r="T46" s="89"/>
      <c r="U46" s="5"/>
      <c r="V46" s="88"/>
      <c r="W46" s="88"/>
      <c r="X46" s="89"/>
    </row>
    <row r="47" spans="2:24" hidden="1" outlineLevel="1" x14ac:dyDescent="0.25">
      <c r="B47" s="86"/>
      <c r="C47" s="86"/>
      <c r="D47" s="87"/>
      <c r="E47" s="5"/>
      <c r="F47" s="86"/>
      <c r="G47" s="86"/>
      <c r="H47" s="87"/>
      <c r="I47" s="5"/>
      <c r="J47" s="86"/>
      <c r="K47" s="86"/>
      <c r="L47" s="87"/>
      <c r="M47" s="5"/>
      <c r="N47" s="88"/>
      <c r="O47" s="88"/>
      <c r="P47" s="89"/>
      <c r="Q47" s="5"/>
      <c r="R47" s="88"/>
      <c r="S47" s="88"/>
      <c r="T47" s="89"/>
      <c r="U47" s="5"/>
      <c r="V47" s="88"/>
      <c r="W47" s="88"/>
      <c r="X47" s="89"/>
    </row>
    <row r="48" spans="2:24" hidden="1" outlineLevel="1" x14ac:dyDescent="0.25">
      <c r="B48" s="86"/>
      <c r="C48" s="86"/>
      <c r="D48" s="87"/>
      <c r="E48" s="5"/>
      <c r="F48" s="86"/>
      <c r="G48" s="86"/>
      <c r="H48" s="87"/>
      <c r="I48" s="5"/>
      <c r="J48" s="86"/>
      <c r="K48" s="86"/>
      <c r="L48" s="87"/>
      <c r="M48" s="5"/>
      <c r="N48" s="88"/>
      <c r="O48" s="88"/>
      <c r="P48" s="89"/>
      <c r="Q48" s="5"/>
      <c r="R48" s="88"/>
      <c r="S48" s="88"/>
      <c r="T48" s="89"/>
      <c r="U48" s="5"/>
      <c r="V48" s="88"/>
      <c r="W48" s="88"/>
      <c r="X48" s="89"/>
    </row>
    <row r="49" spans="2:24" hidden="1" outlineLevel="1" x14ac:dyDescent="0.25">
      <c r="B49" s="86"/>
      <c r="C49" s="86"/>
      <c r="D49" s="87"/>
      <c r="E49" s="5"/>
      <c r="F49" s="86"/>
      <c r="G49" s="86"/>
      <c r="H49" s="87"/>
      <c r="I49" s="5"/>
      <c r="J49" s="86"/>
      <c r="K49" s="86"/>
      <c r="L49" s="87"/>
      <c r="M49" s="5"/>
      <c r="N49" s="88"/>
      <c r="O49" s="88"/>
      <c r="P49" s="89"/>
      <c r="Q49" s="5"/>
      <c r="R49" s="88"/>
      <c r="S49" s="88"/>
      <c r="T49" s="89"/>
      <c r="U49" s="5"/>
      <c r="V49" s="88"/>
      <c r="W49" s="88"/>
      <c r="X49" s="89"/>
    </row>
    <row r="50" spans="2:24" hidden="1" outlineLevel="1" x14ac:dyDescent="0.25">
      <c r="B50" s="86"/>
      <c r="C50" s="86"/>
      <c r="D50" s="87"/>
      <c r="E50" s="5"/>
      <c r="F50" s="86"/>
      <c r="G50" s="86"/>
      <c r="H50" s="87"/>
      <c r="I50" s="5"/>
      <c r="J50" s="86"/>
      <c r="K50" s="86"/>
      <c r="L50" s="87"/>
      <c r="M50" s="5"/>
      <c r="N50" s="88"/>
      <c r="O50" s="88"/>
      <c r="P50" s="89"/>
      <c r="Q50" s="5"/>
      <c r="R50" s="88"/>
      <c r="S50" s="88"/>
      <c r="T50" s="89"/>
      <c r="U50" s="5"/>
      <c r="V50" s="88"/>
      <c r="W50" s="88"/>
      <c r="X50" s="89"/>
    </row>
    <row r="51" spans="2:24" hidden="1" outlineLevel="1" x14ac:dyDescent="0.25">
      <c r="B51" s="86"/>
      <c r="C51" s="86"/>
      <c r="D51" s="87"/>
      <c r="E51" s="5"/>
      <c r="F51" s="86"/>
      <c r="G51" s="86"/>
      <c r="H51" s="87"/>
      <c r="I51" s="5"/>
      <c r="J51" s="86"/>
      <c r="K51" s="86"/>
      <c r="L51" s="87"/>
      <c r="M51" s="5"/>
      <c r="N51" s="88"/>
      <c r="O51" s="88"/>
      <c r="P51" s="89"/>
      <c r="Q51" s="5"/>
      <c r="R51" s="88"/>
      <c r="S51" s="88"/>
      <c r="T51" s="89"/>
      <c r="U51" s="5"/>
      <c r="V51" s="88"/>
      <c r="W51" s="88"/>
      <c r="X51" s="89"/>
    </row>
    <row r="52" spans="2:24" hidden="1" outlineLevel="1" x14ac:dyDescent="0.25">
      <c r="B52" s="86"/>
      <c r="C52" s="86"/>
      <c r="D52" s="87"/>
      <c r="E52" s="5"/>
      <c r="F52" s="86"/>
      <c r="G52" s="86"/>
      <c r="H52" s="87"/>
      <c r="I52" s="5"/>
      <c r="J52" s="86"/>
      <c r="K52" s="86"/>
      <c r="L52" s="87"/>
      <c r="M52" s="5"/>
      <c r="N52" s="88"/>
      <c r="O52" s="88"/>
      <c r="P52" s="89"/>
      <c r="Q52" s="5"/>
      <c r="R52" s="88"/>
      <c r="S52" s="88"/>
      <c r="T52" s="89"/>
      <c r="U52" s="5"/>
      <c r="V52" s="88"/>
      <c r="W52" s="88"/>
      <c r="X52" s="89"/>
    </row>
    <row r="53" spans="2:24" hidden="1" outlineLevel="1" x14ac:dyDescent="0.25">
      <c r="B53" s="116"/>
      <c r="C53" s="116"/>
      <c r="D53" s="87"/>
      <c r="E53" s="117"/>
      <c r="F53" s="116"/>
      <c r="G53" s="116"/>
      <c r="H53" s="87"/>
      <c r="I53" s="117"/>
      <c r="J53" s="116"/>
      <c r="K53" s="116"/>
      <c r="L53" s="87"/>
      <c r="M53" s="117"/>
      <c r="N53" s="118"/>
      <c r="O53" s="118"/>
      <c r="P53" s="89"/>
      <c r="Q53" s="117"/>
      <c r="R53" s="118"/>
      <c r="S53" s="118"/>
      <c r="T53" s="89"/>
      <c r="U53" s="117"/>
      <c r="V53" s="118"/>
      <c r="W53" s="118"/>
      <c r="X53" s="89"/>
    </row>
    <row r="54" spans="2:24" hidden="1" outlineLevel="1" x14ac:dyDescent="0.25">
      <c r="B54" s="113"/>
      <c r="C54" s="113"/>
      <c r="D54" s="107"/>
      <c r="E54" s="5"/>
      <c r="F54" s="113"/>
      <c r="G54" s="113"/>
      <c r="H54" s="107"/>
      <c r="I54" s="5"/>
      <c r="J54" s="113"/>
      <c r="K54" s="113"/>
      <c r="L54" s="107"/>
      <c r="M54" s="5"/>
      <c r="N54" s="114"/>
      <c r="O54" s="114"/>
      <c r="P54" s="115"/>
      <c r="Q54" s="5"/>
      <c r="R54" s="114"/>
      <c r="S54" s="114"/>
      <c r="T54" s="115"/>
      <c r="U54" s="5"/>
      <c r="V54" s="114"/>
      <c r="W54" s="114"/>
      <c r="X54" s="115"/>
    </row>
    <row r="55" spans="2:24" hidden="1" outlineLevel="1" x14ac:dyDescent="0.25">
      <c r="B55" s="106"/>
      <c r="C55" s="106"/>
      <c r="D55" s="107"/>
      <c r="E55" s="5"/>
      <c r="F55" s="106"/>
      <c r="G55" s="106"/>
      <c r="H55" s="107"/>
      <c r="I55" s="5"/>
      <c r="J55" s="106"/>
      <c r="K55" s="106"/>
      <c r="L55" s="107"/>
      <c r="M55" s="5"/>
      <c r="N55" s="108"/>
      <c r="O55" s="108"/>
      <c r="P55" s="109"/>
      <c r="Q55" s="5"/>
      <c r="R55" s="108"/>
      <c r="S55" s="108"/>
      <c r="T55" s="109"/>
      <c r="U55" s="5"/>
      <c r="V55" s="108"/>
      <c r="W55" s="108"/>
      <c r="X55" s="109"/>
    </row>
    <row r="56" spans="2:24" hidden="1" outlineLevel="1" x14ac:dyDescent="0.25">
      <c r="B56" s="106"/>
      <c r="C56" s="106"/>
      <c r="D56" s="107"/>
      <c r="E56" s="5"/>
      <c r="F56" s="106"/>
      <c r="G56" s="106"/>
      <c r="H56" s="107"/>
      <c r="I56" s="5"/>
      <c r="J56" s="106"/>
      <c r="K56" s="106"/>
      <c r="L56" s="107"/>
      <c r="M56" s="5"/>
      <c r="N56" s="108"/>
      <c r="O56" s="108"/>
      <c r="P56" s="109"/>
      <c r="Q56" s="5"/>
      <c r="R56" s="108"/>
      <c r="S56" s="108"/>
      <c r="T56" s="109"/>
      <c r="U56" s="5"/>
      <c r="V56" s="108"/>
      <c r="W56" s="108"/>
      <c r="X56" s="109"/>
    </row>
    <row r="57" spans="2:24" s="1" customFormat="1" collapsed="1" x14ac:dyDescent="0.25">
      <c r="B57" s="47" t="s">
        <v>24</v>
      </c>
      <c r="C57" s="47"/>
      <c r="D57" s="48">
        <f>+SUM(D36:D56)</f>
        <v>0</v>
      </c>
      <c r="E57" s="11"/>
      <c r="F57" s="47" t="s">
        <v>24</v>
      </c>
      <c r="G57" s="47"/>
      <c r="H57" s="48">
        <f>+SUM(H36:H56)</f>
        <v>0</v>
      </c>
      <c r="I57" s="11"/>
      <c r="J57" s="47" t="s">
        <v>24</v>
      </c>
      <c r="K57" s="47"/>
      <c r="L57" s="48">
        <f>+SUM(L36:L56)</f>
        <v>0</v>
      </c>
      <c r="M57" s="11"/>
      <c r="N57" s="49" t="s">
        <v>24</v>
      </c>
      <c r="O57" s="49"/>
      <c r="P57" s="50">
        <f>+SUM(P36:P56)</f>
        <v>0</v>
      </c>
      <c r="Q57" s="11"/>
      <c r="R57" s="49" t="s">
        <v>24</v>
      </c>
      <c r="S57" s="49"/>
      <c r="T57" s="50">
        <f>+SUM(T36:T56)</f>
        <v>0</v>
      </c>
      <c r="U57" s="11"/>
      <c r="V57" s="49" t="s">
        <v>24</v>
      </c>
      <c r="W57" s="49"/>
      <c r="X57" s="50">
        <f>+SUM(X36:X56)</f>
        <v>0</v>
      </c>
    </row>
    <row r="58" spans="2:24" x14ac:dyDescent="0.25">
      <c r="B58" s="51"/>
      <c r="C58" s="51"/>
      <c r="D58" s="52"/>
      <c r="F58" s="51"/>
      <c r="G58" s="51"/>
      <c r="H58" s="52"/>
      <c r="J58" s="51"/>
      <c r="K58" s="51"/>
      <c r="L58" s="52"/>
      <c r="N58" s="53"/>
      <c r="O58" s="53"/>
      <c r="P58" s="54"/>
      <c r="R58" s="53"/>
      <c r="S58" s="53"/>
      <c r="T58" s="54"/>
      <c r="V58" s="53"/>
      <c r="W58" s="53"/>
      <c r="X58" s="54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36C1B-F6E1-4609-B81A-3535C069C1C5}">
  <sheetPr>
    <tabColor theme="8"/>
  </sheetPr>
  <dimension ref="C1:AB108"/>
  <sheetViews>
    <sheetView showGridLines="0" tabSelected="1" zoomScale="85" zoomScaleNormal="85" workbookViewId="0">
      <selection activeCell="R8" sqref="R8"/>
    </sheetView>
  </sheetViews>
  <sheetFormatPr baseColWidth="10" defaultColWidth="10.7109375" defaultRowHeight="15" x14ac:dyDescent="0.25"/>
  <cols>
    <col min="1" max="1" width="3" customWidth="1"/>
    <col min="2" max="2" width="10.28515625" customWidth="1"/>
    <col min="3" max="3" width="13.140625" customWidth="1"/>
    <col min="4" max="4" width="14.140625" customWidth="1"/>
    <col min="5" max="6" width="14" bestFit="1" customWidth="1"/>
    <col min="7" max="7" width="12.140625" bestFit="1" customWidth="1"/>
    <col min="8" max="9" width="16.5703125" bestFit="1" customWidth="1"/>
    <col min="10" max="10" width="16.7109375" bestFit="1" customWidth="1"/>
    <col min="12" max="12" width="6.42578125" customWidth="1"/>
    <col min="13" max="13" width="3.85546875" customWidth="1"/>
    <col min="14" max="14" width="11.28515625" customWidth="1"/>
    <col min="16" max="16" width="11.7109375" bestFit="1" customWidth="1"/>
    <col min="17" max="17" width="15.28515625" style="10" customWidth="1"/>
    <col min="18" max="18" width="17" style="10" bestFit="1" customWidth="1"/>
    <col min="19" max="19" width="15.7109375" style="10" bestFit="1" customWidth="1"/>
    <col min="20" max="20" width="14.7109375" style="10" customWidth="1"/>
    <col min="21" max="21" width="16.5703125" style="10" customWidth="1"/>
    <col min="22" max="22" width="20.28515625" style="10" bestFit="1" customWidth="1"/>
    <col min="23" max="23" width="22" style="10" bestFit="1" customWidth="1"/>
    <col min="24" max="24" width="28.7109375" style="10" bestFit="1" customWidth="1"/>
    <col min="25" max="25" width="10" style="10" bestFit="1" customWidth="1"/>
    <col min="26" max="26" width="21.28515625" style="10" bestFit="1" customWidth="1"/>
    <col min="27" max="28" width="10" style="10" bestFit="1" customWidth="1"/>
  </cols>
  <sheetData>
    <row r="1" spans="3:23" ht="4.5" customHeight="1" x14ac:dyDescent="0.25"/>
    <row r="2" spans="3:23" ht="5.25" customHeight="1" x14ac:dyDescent="0.25"/>
    <row r="3" spans="3:23" ht="21" x14ac:dyDescent="0.35">
      <c r="C3" s="149" t="s">
        <v>30</v>
      </c>
      <c r="D3" s="150"/>
      <c r="E3" s="150"/>
      <c r="F3" s="150"/>
      <c r="G3" s="150"/>
      <c r="H3" s="150"/>
      <c r="I3" s="150"/>
      <c r="J3" s="150"/>
      <c r="K3" s="150"/>
      <c r="L3" s="124"/>
      <c r="M3" s="124"/>
      <c r="N3" s="124"/>
      <c r="O3" s="124"/>
      <c r="P3" s="124"/>
      <c r="Q3" s="151"/>
      <c r="R3" s="151"/>
      <c r="S3" s="151"/>
      <c r="T3" s="151"/>
      <c r="U3" s="151"/>
      <c r="V3" s="151"/>
      <c r="W3" s="151"/>
    </row>
    <row r="4" spans="3:23" x14ac:dyDescent="0.25"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51"/>
      <c r="R4" s="151"/>
      <c r="S4" s="151"/>
      <c r="T4" s="151"/>
      <c r="U4" s="151"/>
      <c r="V4" s="151"/>
      <c r="W4" s="151"/>
    </row>
    <row r="5" spans="3:23" x14ac:dyDescent="0.25">
      <c r="C5" s="124" t="str">
        <f>+"En este periodo tengo previstos unos ingresos totales de "&amp;TEXT(Q23,"#.##0,00 €;-#.##0,00 €")&amp;". De la misma manera tengo unos gastos fijos de "&amp;TEXT(R23,"#.##0,00 €;-#.##0,00 €")&amp;" en el periodo."</f>
        <v>En este periodo tengo previstos unos ingresos totales de 0,00 €. De la misma manera tengo unos gastos fijos de 0,00 € en el periodo.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 t="str">
        <f>+"Ahora viene una pregunta importante: ¿Qué porcentaje estamos dispuestos a ahorrar de nuestro neto?. En la siguiente tabla puedes marcar un"</f>
        <v>Ahora viene una pregunta importante: ¿Qué porcentaje estamos dispuestos a ahorrar de nuestro neto?. En la siguiente tabla puedes marcar un</v>
      </c>
      <c r="O5" s="124"/>
      <c r="P5" s="124"/>
      <c r="Q5" s="124"/>
      <c r="R5" s="124"/>
      <c r="S5" s="124"/>
      <c r="T5" s="124"/>
      <c r="U5" s="124"/>
      <c r="V5" s="124"/>
      <c r="W5" s="124"/>
    </row>
    <row r="6" spans="3:23" x14ac:dyDescent="0.25"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 t="str">
        <f>+"mismo % para todos los meses del año o uno diferente según en función del neto disponible de cada mes de la tabla de la derecha."</f>
        <v>mismo % para todos los meses del año o uno diferente según en función del neto disponible de cada mes de la tabla de la derecha.</v>
      </c>
      <c r="O6" s="124"/>
      <c r="P6" s="124"/>
      <c r="Q6" s="124"/>
      <c r="R6" s="124"/>
      <c r="S6" s="124"/>
      <c r="T6" s="124"/>
      <c r="U6" s="124"/>
      <c r="V6" s="124"/>
      <c r="W6" s="124"/>
    </row>
    <row r="7" spans="3:23" x14ac:dyDescent="0.25"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</row>
    <row r="8" spans="3:23" x14ac:dyDescent="0.25"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 t="s">
        <v>103</v>
      </c>
      <c r="O8" s="124"/>
      <c r="P8" s="124"/>
      <c r="Q8" s="124"/>
      <c r="R8" s="166">
        <v>0</v>
      </c>
      <c r="S8" s="124"/>
      <c r="T8" s="124"/>
      <c r="U8" s="124"/>
      <c r="V8" s="124"/>
      <c r="W8" s="124"/>
    </row>
    <row r="9" spans="3:23" x14ac:dyDescent="0.25"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</row>
    <row r="10" spans="3:23" ht="45" x14ac:dyDescent="0.25"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57" t="s">
        <v>102</v>
      </c>
      <c r="O10" s="157" t="str">
        <f>"- Cada mes el…"</f>
        <v>- Cada mes el…</v>
      </c>
      <c r="P10" s="157" t="s">
        <v>31</v>
      </c>
      <c r="Q10" s="157" t="s">
        <v>32</v>
      </c>
      <c r="R10" s="157" t="s">
        <v>33</v>
      </c>
      <c r="S10" s="157" t="s">
        <v>34</v>
      </c>
      <c r="T10" s="157" t="s">
        <v>35</v>
      </c>
      <c r="U10" s="157" t="s">
        <v>36</v>
      </c>
      <c r="V10" s="157" t="s">
        <v>37</v>
      </c>
      <c r="W10" s="124"/>
    </row>
    <row r="11" spans="3:23" x14ac:dyDescent="0.25"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58"/>
      <c r="O11" s="159" t="s">
        <v>26</v>
      </c>
      <c r="P11" s="154">
        <f>+N11</f>
        <v>0</v>
      </c>
      <c r="Q11" s="160">
        <f>+'Paso 1 - Ingresos Fijos'!$L$57</f>
        <v>0</v>
      </c>
      <c r="R11" s="160">
        <f>+'Paso 2 - Gastos Fijos'!$L$57</f>
        <v>0</v>
      </c>
      <c r="S11" s="161">
        <f>+Q11-R11</f>
        <v>0</v>
      </c>
      <c r="T11" s="161">
        <f>+S11*P11</f>
        <v>0</v>
      </c>
      <c r="U11" s="161">
        <f>+S11*(1-P11)</f>
        <v>0</v>
      </c>
      <c r="V11" s="162">
        <f>+VLOOKUP(O11,'Combos y tablas auxiliares'!J:K,2,FALSE)</f>
        <v>1</v>
      </c>
      <c r="W11" s="124"/>
    </row>
    <row r="12" spans="3:23" x14ac:dyDescent="0.25"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58">
        <f>IF(ISERROR(1-($R$8/S12)),0,1-($R$8/S12))</f>
        <v>0</v>
      </c>
      <c r="O12" s="159" t="s">
        <v>27</v>
      </c>
      <c r="P12" s="154">
        <f>+N12</f>
        <v>0</v>
      </c>
      <c r="Q12" s="160">
        <f>+'Paso 1 - Ingresos Fijos'!$P$57</f>
        <v>0</v>
      </c>
      <c r="R12" s="160">
        <f>+'Paso 2 - Gastos Fijos'!$P$57</f>
        <v>0</v>
      </c>
      <c r="S12" s="161">
        <f>+Q12-R12</f>
        <v>0</v>
      </c>
      <c r="T12" s="161">
        <f>+S12*P12</f>
        <v>0</v>
      </c>
      <c r="U12" s="161">
        <f>+S12*(1-P12)</f>
        <v>0</v>
      </c>
      <c r="V12" s="162">
        <f>+VLOOKUP(O12,'Combos y tablas auxiliares'!J:K,2,FALSE)</f>
        <v>2</v>
      </c>
      <c r="W12" s="124"/>
    </row>
    <row r="13" spans="3:23" x14ac:dyDescent="0.25"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58">
        <f t="shared" ref="N13:N22" si="0">IF(ISERROR(1-($R$8/S13)),0,1-($R$8/S13))</f>
        <v>0</v>
      </c>
      <c r="O13" s="159" t="s">
        <v>28</v>
      </c>
      <c r="P13" s="154">
        <f>+N13</f>
        <v>0</v>
      </c>
      <c r="Q13" s="160">
        <f>+'Paso 1 - Ingresos Fijos'!$T$57</f>
        <v>0</v>
      </c>
      <c r="R13" s="160">
        <f>+'Paso 2 - Gastos Fijos'!$T$57</f>
        <v>0</v>
      </c>
      <c r="S13" s="161">
        <f>+Q13-R13</f>
        <v>0</v>
      </c>
      <c r="T13" s="161">
        <f>+S13*P13</f>
        <v>0</v>
      </c>
      <c r="U13" s="161">
        <f>+S13*(1-P13)</f>
        <v>0</v>
      </c>
      <c r="V13" s="162">
        <f>+VLOOKUP(O13,'Combos y tablas auxiliares'!J:K,2,FALSE)</f>
        <v>3</v>
      </c>
      <c r="W13" s="124"/>
    </row>
    <row r="14" spans="3:23" x14ac:dyDescent="0.25"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58">
        <f t="shared" si="0"/>
        <v>0</v>
      </c>
      <c r="O14" s="159" t="s">
        <v>29</v>
      </c>
      <c r="P14" s="154">
        <f>+N14</f>
        <v>0</v>
      </c>
      <c r="Q14" s="160">
        <f>+'Paso 1 - Ingresos Fijos'!$X$57</f>
        <v>0</v>
      </c>
      <c r="R14" s="160">
        <f>+'Paso 2 - Gastos Fijos'!$X$57</f>
        <v>0</v>
      </c>
      <c r="S14" s="161">
        <f>+Q14-R14</f>
        <v>0</v>
      </c>
      <c r="T14" s="161">
        <f>+S14*P14</f>
        <v>0</v>
      </c>
      <c r="U14" s="161">
        <f>+S14*(1-P14)</f>
        <v>0</v>
      </c>
      <c r="V14" s="162">
        <f>+VLOOKUP(O14,'Combos y tablas auxiliares'!J:K,2,FALSE)</f>
        <v>4</v>
      </c>
      <c r="W14" s="124"/>
    </row>
    <row r="15" spans="3:23" x14ac:dyDescent="0.25"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58">
        <f t="shared" si="0"/>
        <v>0</v>
      </c>
      <c r="O15" s="159" t="s">
        <v>16</v>
      </c>
      <c r="P15" s="154">
        <f>+N15</f>
        <v>0</v>
      </c>
      <c r="Q15" s="160">
        <f>+'Paso 1 - Ingresos Fijos'!$D$32</f>
        <v>0</v>
      </c>
      <c r="R15" s="160">
        <f>+'Paso 2 - Gastos Fijos'!$D$32</f>
        <v>0</v>
      </c>
      <c r="S15" s="161">
        <f>+Q15-R15</f>
        <v>0</v>
      </c>
      <c r="T15" s="161">
        <f>+S15*P15</f>
        <v>0</v>
      </c>
      <c r="U15" s="161">
        <f>+S15*(1-P15)</f>
        <v>0</v>
      </c>
      <c r="V15" s="162">
        <f>+VLOOKUP(O15,'Combos y tablas auxiliares'!J:K,2,FALSE)</f>
        <v>5</v>
      </c>
      <c r="W15" s="124"/>
    </row>
    <row r="16" spans="3:23" x14ac:dyDescent="0.25"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58">
        <f t="shared" si="0"/>
        <v>0</v>
      </c>
      <c r="O16" s="159" t="s">
        <v>19</v>
      </c>
      <c r="P16" s="154">
        <f>+N16</f>
        <v>0</v>
      </c>
      <c r="Q16" s="160">
        <f>+'Paso 1 - Ingresos Fijos'!$H$32</f>
        <v>0</v>
      </c>
      <c r="R16" s="160">
        <f>+'Paso 2 - Gastos Fijos'!$H$32</f>
        <v>0</v>
      </c>
      <c r="S16" s="161">
        <f>+Q16-R16</f>
        <v>0</v>
      </c>
      <c r="T16" s="161">
        <f>+S16*P16</f>
        <v>0</v>
      </c>
      <c r="U16" s="161">
        <f>+S16*(1-P16)</f>
        <v>0</v>
      </c>
      <c r="V16" s="162">
        <f>+VLOOKUP(O16,'Combos y tablas auxiliares'!J:K,2,FALSE)</f>
        <v>6</v>
      </c>
      <c r="W16" s="124"/>
    </row>
    <row r="17" spans="3:23" x14ac:dyDescent="0.25"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58">
        <f t="shared" si="0"/>
        <v>0</v>
      </c>
      <c r="O17" s="159" t="s">
        <v>20</v>
      </c>
      <c r="P17" s="154">
        <f>+N17</f>
        <v>0</v>
      </c>
      <c r="Q17" s="160">
        <f>+'Paso 1 - Ingresos Fijos'!$L$32</f>
        <v>0</v>
      </c>
      <c r="R17" s="160">
        <f>+'Paso 2 - Gastos Fijos'!$L$32</f>
        <v>0</v>
      </c>
      <c r="S17" s="161">
        <f>+Q17-R17</f>
        <v>0</v>
      </c>
      <c r="T17" s="161">
        <f>+S17*P17</f>
        <v>0</v>
      </c>
      <c r="U17" s="161">
        <f>+S17*(1-P17)</f>
        <v>0</v>
      </c>
      <c r="V17" s="162">
        <f>+VLOOKUP(O17,'Combos y tablas auxiliares'!J:K,2,FALSE)</f>
        <v>7</v>
      </c>
      <c r="W17" s="124"/>
    </row>
    <row r="18" spans="3:23" x14ac:dyDescent="0.25"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58">
        <f t="shared" si="0"/>
        <v>0</v>
      </c>
      <c r="O18" s="159" t="s">
        <v>21</v>
      </c>
      <c r="P18" s="154">
        <f>+N18</f>
        <v>0</v>
      </c>
      <c r="Q18" s="160">
        <f>+'Paso 1 - Ingresos Fijos'!$P$32</f>
        <v>0</v>
      </c>
      <c r="R18" s="160">
        <f>+'Paso 2 - Gastos Fijos'!$P$32</f>
        <v>0</v>
      </c>
      <c r="S18" s="161">
        <f>+Q18-R18</f>
        <v>0</v>
      </c>
      <c r="T18" s="161">
        <f>+S18*P18</f>
        <v>0</v>
      </c>
      <c r="U18" s="161">
        <f>+S18*(1-P18)</f>
        <v>0</v>
      </c>
      <c r="V18" s="162">
        <f>+VLOOKUP(O18,'Combos y tablas auxiliares'!J:K,2,FALSE)</f>
        <v>8</v>
      </c>
      <c r="W18" s="124"/>
    </row>
    <row r="19" spans="3:23" x14ac:dyDescent="0.25"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58">
        <f t="shared" si="0"/>
        <v>0</v>
      </c>
      <c r="O19" s="159" t="s">
        <v>22</v>
      </c>
      <c r="P19" s="154">
        <f>+N19</f>
        <v>0</v>
      </c>
      <c r="Q19" s="160">
        <f>+'Paso 1 - Ingresos Fijos'!$T$32</f>
        <v>0</v>
      </c>
      <c r="R19" s="160">
        <f>+'Paso 2 - Gastos Fijos'!$T$32</f>
        <v>0</v>
      </c>
      <c r="S19" s="161">
        <f>+Q19-R19</f>
        <v>0</v>
      </c>
      <c r="T19" s="161">
        <f>+S19*P19</f>
        <v>0</v>
      </c>
      <c r="U19" s="161">
        <f>+S19*(1-P19)</f>
        <v>0</v>
      </c>
      <c r="V19" s="162">
        <f>+VLOOKUP(O19,'Combos y tablas auxiliares'!J:K,2,FALSE)</f>
        <v>9</v>
      </c>
      <c r="W19" s="124"/>
    </row>
    <row r="20" spans="3:23" x14ac:dyDescent="0.25"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58">
        <f t="shared" si="0"/>
        <v>0</v>
      </c>
      <c r="O20" s="159" t="s">
        <v>23</v>
      </c>
      <c r="P20" s="154">
        <f>+N20</f>
        <v>0</v>
      </c>
      <c r="Q20" s="160">
        <f>+'Paso 1 - Ingresos Fijos'!$X$32</f>
        <v>0</v>
      </c>
      <c r="R20" s="160">
        <f>+'Paso 2 - Gastos Fijos'!$X$32</f>
        <v>0</v>
      </c>
      <c r="S20" s="161">
        <f>+Q20-R20</f>
        <v>0</v>
      </c>
      <c r="T20" s="161">
        <f>+S20*P20</f>
        <v>0</v>
      </c>
      <c r="U20" s="161">
        <f>+S20*(1-P20)</f>
        <v>0</v>
      </c>
      <c r="V20" s="162">
        <f>+VLOOKUP(O20,'Combos y tablas auxiliares'!J:K,2,FALSE)</f>
        <v>10</v>
      </c>
      <c r="W20" s="124"/>
    </row>
    <row r="21" spans="3:23" x14ac:dyDescent="0.25"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58">
        <f t="shared" si="0"/>
        <v>0</v>
      </c>
      <c r="O21" s="159" t="s">
        <v>6</v>
      </c>
      <c r="P21" s="154">
        <f>+N21</f>
        <v>0</v>
      </c>
      <c r="Q21" s="160">
        <f>+'Paso 1 - Ingresos Fijos'!$D$57</f>
        <v>0</v>
      </c>
      <c r="R21" s="160">
        <f>+'Paso 2 - Gastos Fijos'!$D$57</f>
        <v>0</v>
      </c>
      <c r="S21" s="161">
        <f>+Q21-R21</f>
        <v>0</v>
      </c>
      <c r="T21" s="161">
        <f>+S21*P21</f>
        <v>0</v>
      </c>
      <c r="U21" s="161">
        <f>+S21*(1-P21)</f>
        <v>0</v>
      </c>
      <c r="V21" s="162">
        <f>+VLOOKUP(O21,'Combos y tablas auxiliares'!J:K,2,FALSE)</f>
        <v>11</v>
      </c>
      <c r="W21" s="124"/>
    </row>
    <row r="22" spans="3:23" x14ac:dyDescent="0.25"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58">
        <f t="shared" si="0"/>
        <v>0</v>
      </c>
      <c r="O22" s="159" t="s">
        <v>25</v>
      </c>
      <c r="P22" s="154">
        <f>+N22</f>
        <v>0</v>
      </c>
      <c r="Q22" s="160">
        <f>+'Paso 1 - Ingresos Fijos'!$H$57</f>
        <v>0</v>
      </c>
      <c r="R22" s="160">
        <f>+'Paso 2 - Gastos Fijos'!$H$57</f>
        <v>0</v>
      </c>
      <c r="S22" s="161">
        <f>+Q22-R22</f>
        <v>0</v>
      </c>
      <c r="T22" s="161">
        <f>+S22*P22</f>
        <v>0</v>
      </c>
      <c r="U22" s="161">
        <f>+S22*(1-P22)</f>
        <v>0</v>
      </c>
      <c r="V22" s="162">
        <f>+VLOOKUP(O22,'Combos y tablas auxiliares'!J:K,2,FALSE)</f>
        <v>12</v>
      </c>
      <c r="W22" s="124"/>
    </row>
    <row r="23" spans="3:23" x14ac:dyDescent="0.25"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62"/>
      <c r="O23" s="162"/>
      <c r="P23" s="162"/>
      <c r="Q23" s="163">
        <f>+SUM(Q11:Q22)</f>
        <v>0</v>
      </c>
      <c r="R23" s="163">
        <f>+SUM(R11:R22)</f>
        <v>0</v>
      </c>
      <c r="S23" s="164">
        <f>+SUM(S11:S22)</f>
        <v>0</v>
      </c>
      <c r="T23" s="164">
        <f>+SUM(T11:T22)</f>
        <v>0</v>
      </c>
      <c r="U23" s="164">
        <f>+SUM(U11:U22)</f>
        <v>0</v>
      </c>
      <c r="V23" s="162"/>
      <c r="W23" s="124"/>
    </row>
    <row r="24" spans="3:23" x14ac:dyDescent="0.25"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51"/>
      <c r="R24" s="151"/>
      <c r="S24" s="151"/>
      <c r="T24" s="151"/>
      <c r="U24" s="151"/>
      <c r="V24" s="151"/>
      <c r="W24" s="151"/>
    </row>
    <row r="25" spans="3:23" x14ac:dyDescent="0.25">
      <c r="C25" s="124" t="str">
        <f>INDEX(O10:O22,MATCH(MAX(Q10:Q22),Q10:Q22,0))&amp;" con "&amp;TEXT(MAX(Q10:Q22),"#.##0,00 €;-#.##0,00 €")&amp;" es el mes donde se obtienen los mayores ingresos. Por el contrario "&amp;INDEX(O10:O22,MATCH(MAX(R10:R22),R10:R22,0))&amp;" con "&amp;TEXT(MAX(R10:R22),"#.##0,00 €;-#.##0,00 €")&amp;" es el mes con más"</f>
        <v>Septiembre con 0,00 € es el mes donde se obtienen los mayores ingresos. Por el contrario Septiembre con 0,00 € es el mes con más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 t="str">
        <f>+"Tu % de Ahorro indica que este año tienes previsto ahorrar "&amp;TEXT((S71),"#.##0,00 €;-#.##0,00 €")&amp;". El Saldo a Gastar será por tanto la parte que queda del Neto, que"</f>
        <v>Tu % de Ahorro indica que este año tienes previsto ahorrar 0,00 €. El Saldo a Gastar será por tanto la parte que queda del Neto, que</v>
      </c>
      <c r="O25" s="124"/>
      <c r="P25" s="124"/>
      <c r="Q25" s="151"/>
      <c r="R25" s="151"/>
      <c r="S25" s="151"/>
      <c r="T25" s="151"/>
      <c r="U25" s="151"/>
      <c r="V25" s="151"/>
      <c r="W25" s="151"/>
    </row>
    <row r="26" spans="3:23" x14ac:dyDescent="0.25">
      <c r="C26" s="124" t="str">
        <f>+"gastos del año, replanteate intentar distribuirlos en el resto de meses del año los gastos de este mes."</f>
        <v>gastos del año, replanteate intentar distribuirlos en el resto de meses del año los gastos de este mes.</v>
      </c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 t="str">
        <f>+"en tu caso será de "&amp;TEXT((R71),"#.##0,00 €;-#.##0,00 €")&amp;" ("&amp;TEXT((T71),"#.##0,00 €;-#.##0,00 €")&amp;" al día). En el siguiente gráfico vemos su evolución acumulada mes a mes."</f>
        <v>en tu caso será de 0,00 € (0,00 € al día). En el siguiente gráfico vemos su evolución acumulada mes a mes.</v>
      </c>
      <c r="O26" s="124"/>
      <c r="P26" s="124"/>
      <c r="Q26" s="151"/>
      <c r="R26" s="151"/>
      <c r="S26" s="151"/>
      <c r="T26" s="151"/>
      <c r="U26" s="151"/>
      <c r="V26" s="151"/>
      <c r="W26" s="151"/>
    </row>
    <row r="27" spans="3:23" x14ac:dyDescent="0.25"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51"/>
      <c r="R27" s="151"/>
      <c r="S27" s="151"/>
      <c r="T27" s="151"/>
      <c r="U27" s="151"/>
      <c r="V27" s="151"/>
      <c r="W27" s="151"/>
    </row>
    <row r="28" spans="3:23" ht="78.75" customHeight="1" x14ac:dyDescent="0.25"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51"/>
      <c r="R28" s="151"/>
      <c r="S28" s="151"/>
      <c r="T28" s="151"/>
      <c r="U28" s="151"/>
      <c r="V28" s="151"/>
      <c r="W28" s="151"/>
    </row>
    <row r="29" spans="3:23" x14ac:dyDescent="0.25"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51"/>
      <c r="R29" s="151"/>
      <c r="S29" s="151"/>
      <c r="T29" s="151"/>
      <c r="U29" s="151"/>
      <c r="V29" s="151"/>
      <c r="W29" s="151"/>
    </row>
    <row r="30" spans="3:23" x14ac:dyDescent="0.25"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51"/>
      <c r="R30" s="151"/>
      <c r="S30" s="151"/>
      <c r="T30" s="151"/>
      <c r="U30" s="151"/>
      <c r="V30" s="151"/>
      <c r="W30" s="151"/>
    </row>
    <row r="31" spans="3:23" x14ac:dyDescent="0.25"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51"/>
      <c r="R31" s="151"/>
      <c r="S31" s="151"/>
      <c r="T31" s="151"/>
      <c r="U31" s="151"/>
      <c r="V31" s="151"/>
      <c r="W31" s="151"/>
    </row>
    <row r="32" spans="3:23" x14ac:dyDescent="0.25"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51"/>
      <c r="R32" s="151"/>
      <c r="S32" s="151"/>
      <c r="T32" s="151"/>
      <c r="U32" s="151"/>
      <c r="V32" s="151"/>
      <c r="W32" s="151"/>
    </row>
    <row r="33" spans="3:23" x14ac:dyDescent="0.25"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51"/>
      <c r="R33" s="151"/>
      <c r="S33" s="151"/>
      <c r="T33" s="151"/>
      <c r="U33" s="151"/>
      <c r="V33" s="151"/>
      <c r="W33" s="151"/>
    </row>
    <row r="34" spans="3:23" x14ac:dyDescent="0.25"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51"/>
      <c r="R34" s="151"/>
      <c r="S34" s="151"/>
      <c r="T34" s="151"/>
      <c r="U34" s="151"/>
      <c r="V34" s="151"/>
      <c r="W34" s="151"/>
    </row>
    <row r="35" spans="3:23" x14ac:dyDescent="0.25"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51"/>
      <c r="R35" s="151"/>
      <c r="S35" s="151"/>
      <c r="T35" s="151"/>
      <c r="U35" s="151"/>
      <c r="V35" s="151"/>
      <c r="W35" s="151"/>
    </row>
    <row r="36" spans="3:23" x14ac:dyDescent="0.25">
      <c r="C36" s="124" t="str">
        <f>+"Con la diferencia entre los ingresos y los gastos obtenemos el Neto. El Neto es la cantidad que nos queda cada mes para ahorrar"</f>
        <v>Con la diferencia entre los ingresos y los gastos obtenemos el Neto. El Neto es la cantidad que nos queda cada mes para ahorrar</v>
      </c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51"/>
      <c r="R36" s="151"/>
      <c r="S36" s="151"/>
      <c r="T36" s="151"/>
      <c r="U36" s="151"/>
      <c r="V36" s="151"/>
      <c r="W36" s="151"/>
    </row>
    <row r="37" spans="3:23" x14ac:dyDescent="0.25">
      <c r="C37" s="124" t="str">
        <f>+" y gastar. En nuestro caso tenemos un Neto de "&amp;TEXT((SUM(S11:S22)),"#.##0,00 €;-#.##0,00 €")&amp;"."</f>
        <v xml:space="preserve"> y gastar. En nuestro caso tenemos un Neto de 0,00 €.</v>
      </c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51"/>
      <c r="R37" s="151"/>
      <c r="S37" s="151"/>
      <c r="T37" s="151"/>
      <c r="U37" s="151"/>
      <c r="V37" s="151"/>
      <c r="W37" s="151"/>
    </row>
    <row r="58" spans="16:27" ht="47.25" x14ac:dyDescent="0.25">
      <c r="P58" s="90" t="s">
        <v>4</v>
      </c>
      <c r="Q58" s="91" t="s">
        <v>38</v>
      </c>
      <c r="R58" s="91" t="s">
        <v>36</v>
      </c>
      <c r="S58" s="91" t="s">
        <v>35</v>
      </c>
      <c r="T58" s="91" t="s">
        <v>39</v>
      </c>
      <c r="U58" s="91" t="s">
        <v>40</v>
      </c>
      <c r="V58" s="91" t="s">
        <v>41</v>
      </c>
      <c r="W58" s="91" t="s">
        <v>42</v>
      </c>
      <c r="X58" s="91" t="s">
        <v>43</v>
      </c>
      <c r="Y58" s="91" t="s">
        <v>44</v>
      </c>
      <c r="Z58" s="91" t="s">
        <v>45</v>
      </c>
      <c r="AA58" s="92" t="s">
        <v>37</v>
      </c>
    </row>
    <row r="59" spans="16:27" ht="15.75" x14ac:dyDescent="0.3">
      <c r="P59" s="90" t="s">
        <v>16</v>
      </c>
      <c r="Q59" s="93">
        <v>31</v>
      </c>
      <c r="R59" s="94">
        <f t="shared" ref="R59:R70" si="1">+S11-S59</f>
        <v>0</v>
      </c>
      <c r="S59" s="94">
        <f t="shared" ref="S59:S70" si="2">P11*S11</f>
        <v>0</v>
      </c>
      <c r="T59" s="95">
        <f t="shared" ref="T59:T70" si="3">+R59/Q59</f>
        <v>0</v>
      </c>
      <c r="U59" s="95">
        <f>+R59</f>
        <v>0</v>
      </c>
      <c r="V59" s="95">
        <f>+S59</f>
        <v>0</v>
      </c>
      <c r="W59" s="94">
        <f t="shared" ref="W59:W70" si="4">+E97-D97</f>
        <v>-578.57999999999993</v>
      </c>
      <c r="X59" s="94">
        <f>+IF(W59=0,0,W59)</f>
        <v>-578.57999999999993</v>
      </c>
      <c r="Y59" s="96" t="e">
        <f>+W59/S59</f>
        <v>#DIV/0!</v>
      </c>
      <c r="Z59" s="96" t="e">
        <f>+X59/V59</f>
        <v>#DIV/0!</v>
      </c>
      <c r="AA59" s="80">
        <f>+VLOOKUP(P59,'Combos y tablas auxiliares'!J:K,2,FALSE)</f>
        <v>5</v>
      </c>
    </row>
    <row r="60" spans="16:27" ht="15.75" x14ac:dyDescent="0.3">
      <c r="P60" s="90" t="s">
        <v>19</v>
      </c>
      <c r="Q60" s="93">
        <v>29</v>
      </c>
      <c r="R60" s="94">
        <f t="shared" si="1"/>
        <v>0</v>
      </c>
      <c r="S60" s="94">
        <f t="shared" si="2"/>
        <v>0</v>
      </c>
      <c r="T60" s="95">
        <f t="shared" si="3"/>
        <v>0</v>
      </c>
      <c r="U60" s="95">
        <f>+U59+R60</f>
        <v>0</v>
      </c>
      <c r="V60" s="95">
        <f>+V59+S60</f>
        <v>0</v>
      </c>
      <c r="W60" s="94">
        <f t="shared" si="4"/>
        <v>333.23000000000047</v>
      </c>
      <c r="X60" s="94">
        <f t="shared" ref="X60:X66" si="5">+IF(W60=0,0,X59+W60)</f>
        <v>-245.34999999999945</v>
      </c>
      <c r="Y60" s="96" t="e">
        <f t="shared" ref="Y60:Y70" si="6">+W60/S60</f>
        <v>#DIV/0!</v>
      </c>
      <c r="Z60" s="96" t="e">
        <f t="shared" ref="Z60:Z70" si="7">+X60/V60</f>
        <v>#DIV/0!</v>
      </c>
      <c r="AA60" s="80">
        <f>+VLOOKUP(P60,'Combos y tablas auxiliares'!J:K,2,FALSE)</f>
        <v>6</v>
      </c>
    </row>
    <row r="61" spans="16:27" ht="15.75" x14ac:dyDescent="0.3">
      <c r="P61" s="90" t="s">
        <v>20</v>
      </c>
      <c r="Q61" s="93">
        <v>31</v>
      </c>
      <c r="R61" s="94">
        <f t="shared" si="1"/>
        <v>0</v>
      </c>
      <c r="S61" s="94">
        <f t="shared" si="2"/>
        <v>0</v>
      </c>
      <c r="T61" s="95">
        <f t="shared" si="3"/>
        <v>0</v>
      </c>
      <c r="U61" s="95">
        <f t="shared" ref="U61:V70" si="8">+U60+R61</f>
        <v>0</v>
      </c>
      <c r="V61" s="95">
        <f t="shared" si="8"/>
        <v>0</v>
      </c>
      <c r="W61" s="94">
        <f t="shared" si="4"/>
        <v>5941.66</v>
      </c>
      <c r="X61" s="94">
        <f t="shared" si="5"/>
        <v>5696.31</v>
      </c>
      <c r="Y61" s="96" t="e">
        <f t="shared" si="6"/>
        <v>#DIV/0!</v>
      </c>
      <c r="Z61" s="96" t="e">
        <f t="shared" si="7"/>
        <v>#DIV/0!</v>
      </c>
      <c r="AA61" s="80">
        <f>+VLOOKUP(P61,'Combos y tablas auxiliares'!J:K,2,FALSE)</f>
        <v>7</v>
      </c>
    </row>
    <row r="62" spans="16:27" ht="15.75" x14ac:dyDescent="0.3">
      <c r="P62" s="90" t="s">
        <v>21</v>
      </c>
      <c r="Q62" s="93">
        <v>30</v>
      </c>
      <c r="R62" s="94">
        <f t="shared" si="1"/>
        <v>0</v>
      </c>
      <c r="S62" s="94">
        <f t="shared" si="2"/>
        <v>0</v>
      </c>
      <c r="T62" s="95">
        <f t="shared" si="3"/>
        <v>0</v>
      </c>
      <c r="U62" s="95">
        <f t="shared" si="8"/>
        <v>0</v>
      </c>
      <c r="V62" s="95">
        <f t="shared" si="8"/>
        <v>0</v>
      </c>
      <c r="W62" s="94">
        <f t="shared" si="4"/>
        <v>-1929.2199999999993</v>
      </c>
      <c r="X62" s="94">
        <f t="shared" si="5"/>
        <v>3767.0900000000011</v>
      </c>
      <c r="Y62" s="96" t="e">
        <f t="shared" si="6"/>
        <v>#DIV/0!</v>
      </c>
      <c r="Z62" s="96" t="e">
        <f t="shared" si="7"/>
        <v>#DIV/0!</v>
      </c>
      <c r="AA62" s="80">
        <f>+VLOOKUP(P62,'Combos y tablas auxiliares'!J:K,2,FALSE)</f>
        <v>8</v>
      </c>
    </row>
    <row r="63" spans="16:27" ht="15.75" x14ac:dyDescent="0.3">
      <c r="P63" s="90" t="s">
        <v>22</v>
      </c>
      <c r="Q63" s="93">
        <v>31</v>
      </c>
      <c r="R63" s="94">
        <f t="shared" si="1"/>
        <v>0</v>
      </c>
      <c r="S63" s="94">
        <f t="shared" si="2"/>
        <v>0</v>
      </c>
      <c r="T63" s="95">
        <f t="shared" si="3"/>
        <v>0</v>
      </c>
      <c r="U63" s="95">
        <f t="shared" si="8"/>
        <v>0</v>
      </c>
      <c r="V63" s="95">
        <f t="shared" si="8"/>
        <v>0</v>
      </c>
      <c r="W63" s="94">
        <f t="shared" si="4"/>
        <v>-705.32000000000153</v>
      </c>
      <c r="X63" s="94">
        <f t="shared" si="5"/>
        <v>3061.7699999999995</v>
      </c>
      <c r="Y63" s="96" t="e">
        <f t="shared" si="6"/>
        <v>#DIV/0!</v>
      </c>
      <c r="Z63" s="96" t="e">
        <f t="shared" si="7"/>
        <v>#DIV/0!</v>
      </c>
      <c r="AA63" s="80">
        <f>+VLOOKUP(P63,'Combos y tablas auxiliares'!J:K,2,FALSE)</f>
        <v>9</v>
      </c>
    </row>
    <row r="64" spans="16:27" ht="15.75" x14ac:dyDescent="0.3">
      <c r="P64" s="90" t="s">
        <v>23</v>
      </c>
      <c r="Q64" s="93">
        <v>30</v>
      </c>
      <c r="R64" s="94">
        <f t="shared" si="1"/>
        <v>0</v>
      </c>
      <c r="S64" s="94">
        <f t="shared" si="2"/>
        <v>0</v>
      </c>
      <c r="T64" s="95">
        <f t="shared" si="3"/>
        <v>0</v>
      </c>
      <c r="U64" s="95">
        <f t="shared" si="8"/>
        <v>0</v>
      </c>
      <c r="V64" s="95">
        <f t="shared" si="8"/>
        <v>0</v>
      </c>
      <c r="W64" s="94">
        <f t="shared" si="4"/>
        <v>-1621</v>
      </c>
      <c r="X64" s="94">
        <f t="shared" si="5"/>
        <v>1440.7699999999995</v>
      </c>
      <c r="Y64" s="96" t="e">
        <f t="shared" si="6"/>
        <v>#DIV/0!</v>
      </c>
      <c r="Z64" s="96" t="e">
        <f t="shared" si="7"/>
        <v>#DIV/0!</v>
      </c>
      <c r="AA64" s="80">
        <f>+VLOOKUP(P64,'Combos y tablas auxiliares'!J:K,2,FALSE)</f>
        <v>10</v>
      </c>
    </row>
    <row r="65" spans="16:27" ht="15.75" x14ac:dyDescent="0.3">
      <c r="P65" s="90" t="s">
        <v>6</v>
      </c>
      <c r="Q65" s="93">
        <v>31</v>
      </c>
      <c r="R65" s="94">
        <f t="shared" si="1"/>
        <v>0</v>
      </c>
      <c r="S65" s="94">
        <f t="shared" si="2"/>
        <v>0</v>
      </c>
      <c r="T65" s="95">
        <f t="shared" si="3"/>
        <v>0</v>
      </c>
      <c r="U65" s="95">
        <f t="shared" si="8"/>
        <v>0</v>
      </c>
      <c r="V65" s="95">
        <f t="shared" si="8"/>
        <v>0</v>
      </c>
      <c r="W65" s="94">
        <f t="shared" si="4"/>
        <v>-1177.7599999999993</v>
      </c>
      <c r="X65" s="94">
        <f t="shared" si="5"/>
        <v>263.01000000000022</v>
      </c>
      <c r="Y65" s="96" t="e">
        <f t="shared" si="6"/>
        <v>#DIV/0!</v>
      </c>
      <c r="Z65" s="96" t="e">
        <f t="shared" si="7"/>
        <v>#DIV/0!</v>
      </c>
      <c r="AA65" s="80">
        <f>+VLOOKUP(P65,'Combos y tablas auxiliares'!J:K,2,FALSE)</f>
        <v>11</v>
      </c>
    </row>
    <row r="66" spans="16:27" ht="15.75" x14ac:dyDescent="0.3">
      <c r="P66" s="90" t="s">
        <v>25</v>
      </c>
      <c r="Q66" s="93">
        <v>31</v>
      </c>
      <c r="R66" s="94">
        <f t="shared" si="1"/>
        <v>0</v>
      </c>
      <c r="S66" s="94">
        <f t="shared" si="2"/>
        <v>0</v>
      </c>
      <c r="T66" s="95">
        <f t="shared" si="3"/>
        <v>0</v>
      </c>
      <c r="U66" s="95">
        <f t="shared" si="8"/>
        <v>0</v>
      </c>
      <c r="V66" s="95">
        <f t="shared" si="8"/>
        <v>0</v>
      </c>
      <c r="W66" s="94">
        <f t="shared" si="4"/>
        <v>-1622.3999999999996</v>
      </c>
      <c r="X66" s="94">
        <f t="shared" si="5"/>
        <v>-1359.3899999999994</v>
      </c>
      <c r="Y66" s="96" t="e">
        <f t="shared" si="6"/>
        <v>#DIV/0!</v>
      </c>
      <c r="Z66" s="96" t="e">
        <f t="shared" si="7"/>
        <v>#DIV/0!</v>
      </c>
      <c r="AA66" s="80">
        <f>+VLOOKUP(P66,'Combos y tablas auxiliares'!J:K,2,FALSE)</f>
        <v>12</v>
      </c>
    </row>
    <row r="67" spans="16:27" ht="15.75" x14ac:dyDescent="0.3">
      <c r="P67" s="90" t="s">
        <v>26</v>
      </c>
      <c r="Q67" s="93">
        <v>30</v>
      </c>
      <c r="R67" s="94">
        <f t="shared" si="1"/>
        <v>0</v>
      </c>
      <c r="S67" s="94">
        <f t="shared" si="2"/>
        <v>0</v>
      </c>
      <c r="T67" s="95">
        <f t="shared" si="3"/>
        <v>0</v>
      </c>
      <c r="U67" s="95">
        <f t="shared" si="8"/>
        <v>0</v>
      </c>
      <c r="V67" s="95">
        <f t="shared" si="8"/>
        <v>0</v>
      </c>
      <c r="W67" s="94">
        <f t="shared" si="4"/>
        <v>248.40999999999985</v>
      </c>
      <c r="X67" s="94">
        <f>+IF(W67=0,0,X66+W67)</f>
        <v>-1110.9799999999996</v>
      </c>
      <c r="Y67" s="96" t="e">
        <f t="shared" si="6"/>
        <v>#DIV/0!</v>
      </c>
      <c r="Z67" s="96" t="e">
        <f t="shared" si="7"/>
        <v>#DIV/0!</v>
      </c>
      <c r="AA67" s="80">
        <f>+VLOOKUP(P67,'Combos y tablas auxiliares'!J:K,2,FALSE)</f>
        <v>1</v>
      </c>
    </row>
    <row r="68" spans="16:27" ht="15.75" x14ac:dyDescent="0.3">
      <c r="P68" s="90" t="s">
        <v>27</v>
      </c>
      <c r="Q68" s="93">
        <v>31</v>
      </c>
      <c r="R68" s="94">
        <f t="shared" si="1"/>
        <v>0</v>
      </c>
      <c r="S68" s="94">
        <f t="shared" si="2"/>
        <v>0</v>
      </c>
      <c r="T68" s="95">
        <f t="shared" si="3"/>
        <v>0</v>
      </c>
      <c r="U68" s="95">
        <f t="shared" si="8"/>
        <v>0</v>
      </c>
      <c r="V68" s="95">
        <f t="shared" si="8"/>
        <v>0</v>
      </c>
      <c r="W68" s="94">
        <f t="shared" si="4"/>
        <v>-483.97000000000025</v>
      </c>
      <c r="X68" s="94">
        <f>+IF(W68=0,0,X67+W68)</f>
        <v>-1594.9499999999998</v>
      </c>
      <c r="Y68" s="96" t="e">
        <f t="shared" si="6"/>
        <v>#DIV/0!</v>
      </c>
      <c r="Z68" s="96" t="e">
        <f t="shared" si="7"/>
        <v>#DIV/0!</v>
      </c>
      <c r="AA68" s="80">
        <f>+VLOOKUP(P68,'Combos y tablas auxiliares'!J:K,2,FALSE)</f>
        <v>2</v>
      </c>
    </row>
    <row r="69" spans="16:27" ht="15.75" x14ac:dyDescent="0.3">
      <c r="P69" s="90" t="s">
        <v>28</v>
      </c>
      <c r="Q69" s="93">
        <v>30</v>
      </c>
      <c r="R69" s="94">
        <f t="shared" si="1"/>
        <v>0</v>
      </c>
      <c r="S69" s="94">
        <f t="shared" si="2"/>
        <v>0</v>
      </c>
      <c r="T69" s="95">
        <f t="shared" si="3"/>
        <v>0</v>
      </c>
      <c r="U69" s="95">
        <f t="shared" si="8"/>
        <v>0</v>
      </c>
      <c r="V69" s="95">
        <f t="shared" si="8"/>
        <v>0</v>
      </c>
      <c r="W69" s="94">
        <f t="shared" si="4"/>
        <v>500</v>
      </c>
      <c r="X69" s="94">
        <f>+IF(W69=0,0,X68+W69)</f>
        <v>-1094.9499999999998</v>
      </c>
      <c r="Y69" s="96" t="e">
        <f t="shared" si="6"/>
        <v>#DIV/0!</v>
      </c>
      <c r="Z69" s="96" t="e">
        <f t="shared" si="7"/>
        <v>#DIV/0!</v>
      </c>
      <c r="AA69" s="80">
        <f>+VLOOKUP(P69,'Combos y tablas auxiliares'!J:K,2,FALSE)</f>
        <v>3</v>
      </c>
    </row>
    <row r="70" spans="16:27" ht="15.75" x14ac:dyDescent="0.3">
      <c r="P70" s="90" t="s">
        <v>29</v>
      </c>
      <c r="Q70" s="93">
        <v>31</v>
      </c>
      <c r="R70" s="94">
        <f t="shared" si="1"/>
        <v>0</v>
      </c>
      <c r="S70" s="94">
        <f t="shared" si="2"/>
        <v>0</v>
      </c>
      <c r="T70" s="95">
        <f t="shared" si="3"/>
        <v>0</v>
      </c>
      <c r="U70" s="95">
        <f t="shared" si="8"/>
        <v>0</v>
      </c>
      <c r="V70" s="95">
        <f t="shared" si="8"/>
        <v>0</v>
      </c>
      <c r="W70" s="94">
        <f t="shared" si="4"/>
        <v>1100</v>
      </c>
      <c r="X70" s="94">
        <f>+IF(W70=0,0,X69+W70)</f>
        <v>5.0500000000001819</v>
      </c>
      <c r="Y70" s="96" t="e">
        <f t="shared" si="6"/>
        <v>#DIV/0!</v>
      </c>
      <c r="Z70" s="96" t="e">
        <f t="shared" si="7"/>
        <v>#DIV/0!</v>
      </c>
      <c r="AA70" s="80">
        <f>+VLOOKUP(P70,'Combos y tablas auxiliares'!J:K,2,FALSE)</f>
        <v>4</v>
      </c>
    </row>
    <row r="71" spans="16:27" ht="15.75" x14ac:dyDescent="0.3">
      <c r="P71" s="90"/>
      <c r="Q71" s="97"/>
      <c r="R71" s="98">
        <f>+SUM(R59:R70)</f>
        <v>0</v>
      </c>
      <c r="S71" s="98">
        <f>+SUM(S59:S70)</f>
        <v>0</v>
      </c>
      <c r="T71" s="98">
        <f>+AVERAGE(T59:T70)</f>
        <v>0</v>
      </c>
      <c r="U71" s="90"/>
      <c r="V71" s="90"/>
      <c r="W71" s="90"/>
      <c r="X71" s="90"/>
      <c r="Y71" s="90"/>
      <c r="Z71" s="90"/>
      <c r="AA71" s="80"/>
    </row>
    <row r="89" spans="3:5" x14ac:dyDescent="0.25">
      <c r="C89" t="str">
        <f>+"Ahora necesitamos llevar un seguimiento para ver como vamos de desviados de nuestro objetivo mes a mes. Para ello tenemos que marcar en "</f>
        <v xml:space="preserve">Ahora necesitamos llevar un seguimiento para ver como vamos de desviados de nuestro objetivo mes a mes. Para ello tenemos que marcar en </v>
      </c>
    </row>
    <row r="90" spans="3:5" x14ac:dyDescent="0.25">
      <c r="C90" t="s">
        <v>46</v>
      </c>
    </row>
    <row r="91" spans="3:5" x14ac:dyDescent="0.25">
      <c r="C91" t="s">
        <v>47</v>
      </c>
    </row>
    <row r="93" spans="3:5" x14ac:dyDescent="0.25">
      <c r="C93" t="s">
        <v>48</v>
      </c>
    </row>
    <row r="94" spans="3:5" x14ac:dyDescent="0.25">
      <c r="C94" t="s">
        <v>49</v>
      </c>
    </row>
    <row r="96" spans="3:5" x14ac:dyDescent="0.25">
      <c r="C96" s="27" t="s">
        <v>50</v>
      </c>
      <c r="D96" s="27" t="s">
        <v>51</v>
      </c>
      <c r="E96" s="27" t="s">
        <v>52</v>
      </c>
    </row>
    <row r="97" spans="3:5" x14ac:dyDescent="0.25">
      <c r="C97" t="s">
        <v>16</v>
      </c>
      <c r="D97" s="28">
        <v>6894.95</v>
      </c>
      <c r="E97" s="28">
        <v>6316.37</v>
      </c>
    </row>
    <row r="98" spans="3:5" x14ac:dyDescent="0.25">
      <c r="C98" t="s">
        <v>19</v>
      </c>
      <c r="D98" s="29">
        <f>+E97</f>
        <v>6316.37</v>
      </c>
      <c r="E98" s="28">
        <v>6649.6</v>
      </c>
    </row>
    <row r="99" spans="3:5" x14ac:dyDescent="0.25">
      <c r="C99" t="s">
        <v>20</v>
      </c>
      <c r="D99" s="29">
        <f t="shared" ref="D99:D108" si="9">+E98</f>
        <v>6649.6</v>
      </c>
      <c r="E99" s="28">
        <v>12591.26</v>
      </c>
    </row>
    <row r="100" spans="3:5" x14ac:dyDescent="0.25">
      <c r="C100" t="s">
        <v>21</v>
      </c>
      <c r="D100" s="29">
        <f t="shared" si="9"/>
        <v>12591.26</v>
      </c>
      <c r="E100" s="28">
        <v>10662.04</v>
      </c>
    </row>
    <row r="101" spans="3:5" x14ac:dyDescent="0.25">
      <c r="C101" t="s">
        <v>22</v>
      </c>
      <c r="D101" s="29">
        <f t="shared" si="9"/>
        <v>10662.04</v>
      </c>
      <c r="E101" s="28">
        <v>9956.7199999999993</v>
      </c>
    </row>
    <row r="102" spans="3:5" x14ac:dyDescent="0.25">
      <c r="C102" t="s">
        <v>23</v>
      </c>
      <c r="D102" s="29">
        <f t="shared" si="9"/>
        <v>9956.7199999999993</v>
      </c>
      <c r="E102" s="28">
        <v>8335.7199999999993</v>
      </c>
    </row>
    <row r="103" spans="3:5" x14ac:dyDescent="0.25">
      <c r="C103" t="s">
        <v>6</v>
      </c>
      <c r="D103" s="29">
        <f t="shared" si="9"/>
        <v>8335.7199999999993</v>
      </c>
      <c r="E103" s="28">
        <v>7157.96</v>
      </c>
    </row>
    <row r="104" spans="3:5" x14ac:dyDescent="0.25">
      <c r="C104" t="s">
        <v>25</v>
      </c>
      <c r="D104" s="29">
        <f t="shared" si="9"/>
        <v>7157.96</v>
      </c>
      <c r="E104" s="28">
        <v>5535.56</v>
      </c>
    </row>
    <row r="105" spans="3:5" x14ac:dyDescent="0.25">
      <c r="C105" t="s">
        <v>26</v>
      </c>
      <c r="D105" s="29">
        <f t="shared" si="9"/>
        <v>5535.56</v>
      </c>
      <c r="E105" s="28">
        <v>5783.97</v>
      </c>
    </row>
    <row r="106" spans="3:5" x14ac:dyDescent="0.25">
      <c r="C106" t="s">
        <v>27</v>
      </c>
      <c r="D106" s="29">
        <f t="shared" si="9"/>
        <v>5783.97</v>
      </c>
      <c r="E106" s="28">
        <v>5300</v>
      </c>
    </row>
    <row r="107" spans="3:5" x14ac:dyDescent="0.25">
      <c r="C107" t="s">
        <v>28</v>
      </c>
      <c r="D107" s="29">
        <f t="shared" si="9"/>
        <v>5300</v>
      </c>
      <c r="E107" s="30">
        <v>5800</v>
      </c>
    </row>
    <row r="108" spans="3:5" x14ac:dyDescent="0.25">
      <c r="C108" t="s">
        <v>29</v>
      </c>
      <c r="D108" s="29">
        <f t="shared" si="9"/>
        <v>5800</v>
      </c>
      <c r="E108" s="30">
        <v>6900</v>
      </c>
    </row>
  </sheetData>
  <sheetProtection algorithmName="SHA-512" hashValue="S8MPIMTEYz4ofOlFMYVcRCwGAh/sQ/KNl142+VrveZ+g5pEdJnXJVrIuP5vzRJMug7FxDj9x8cJCPWzwsULU7Q==" saltValue="S8xu2OT7Waj0dIK+BXFNoA==" spinCount="100000" sheet="1" objects="1" scenarios="1" sort="0" autoFilter="0"/>
  <autoFilter ref="O10:V23" xr:uid="{DD836C1B-F6E1-4609-B81A-3535C069C1C5}">
    <sortState xmlns:xlrd2="http://schemas.microsoft.com/office/spreadsheetml/2017/richdata2" ref="O11:V23">
      <sortCondition ref="V10:V23"/>
    </sortState>
  </autoFilter>
  <sortState xmlns:xlrd2="http://schemas.microsoft.com/office/spreadsheetml/2017/richdata2" ref="O11:V23">
    <sortCondition ref="V11:V23"/>
  </sortState>
  <hyperlinks>
    <hyperlink ref="O11" location="Septiembre_!A1" display="Septiembre" xr:uid="{304FBA2D-29CA-4710-ADC4-C440E02C8D6C}"/>
    <hyperlink ref="O12" location="Octubre_!A1" display="Octubre" xr:uid="{250BCA0D-C567-41C8-AB56-3D56A8B5A82D}"/>
    <hyperlink ref="O13" location="Noviembre_!A1" display="Noviembre" xr:uid="{E5A7124E-C3BB-4BD6-B7C3-3AD6DD14CB04}"/>
    <hyperlink ref="O14" location="Diciembre_!A1" display="Diciembre" xr:uid="{C926883C-E774-4A2A-9E66-54038779E560}"/>
    <hyperlink ref="O15" location="Enero_!A1" display="Enero" xr:uid="{53BC3240-7A35-437B-AD83-408CB6260984}"/>
    <hyperlink ref="O16" location="Febrero_!A1" display="Febrero" xr:uid="{8F69E67F-D940-47E8-A042-83075E921616}"/>
    <hyperlink ref="O17" location="Marzo_!A1" display="Marzo" xr:uid="{D8670D51-11EB-4F47-9369-ED8BCEEB1E9A}"/>
    <hyperlink ref="O18" location="Abril_!A1" display="Abril" xr:uid="{86161BD7-2505-43BE-9C74-AA5C1D62284E}"/>
    <hyperlink ref="O19" location="Mayo_!A1" display="Mayo" xr:uid="{BC5693F4-4BE1-4921-A63E-E24091CBFB25}"/>
    <hyperlink ref="O20" location="Junio_!A1" display="Junio" xr:uid="{9802F4B9-D3B0-406E-9E1C-CF7E0DEB012D}"/>
    <hyperlink ref="O21" location="Julio_!A1" display="Julio" xr:uid="{E006B0C3-4929-423B-B794-5173B3915917}"/>
    <hyperlink ref="O22" location="Agosto_!A1" display="Agosto" xr:uid="{080FCC82-31F6-419E-8F48-9AABF0E0617F}"/>
  </hyperlink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56" fitToHeight="2" orientation="portrait" r:id="rId1"/>
  <rowBreaks count="1" manualBreakCount="1">
    <brk id="54" min="1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5E08E-ABBF-445C-9D78-70533634791C}">
  <sheetPr>
    <tabColor theme="5"/>
  </sheetPr>
  <dimension ref="B1:AB81"/>
  <sheetViews>
    <sheetView showGridLines="0" zoomScale="85" zoomScaleNormal="85" workbookViewId="0">
      <selection activeCell="C5" sqref="C5"/>
    </sheetView>
  </sheetViews>
  <sheetFormatPr baseColWidth="10" defaultColWidth="10.7109375" defaultRowHeight="15" x14ac:dyDescent="0.25"/>
  <cols>
    <col min="1" max="1" width="3" customWidth="1"/>
    <col min="2" max="2" width="10.28515625" customWidth="1"/>
    <col min="3" max="3" width="13.140625" customWidth="1"/>
    <col min="4" max="4" width="14.140625" customWidth="1"/>
    <col min="5" max="6" width="14" bestFit="1" customWidth="1"/>
    <col min="7" max="7" width="12.140625" bestFit="1" customWidth="1"/>
    <col min="8" max="9" width="16.5703125" bestFit="1" customWidth="1"/>
    <col min="10" max="10" width="16.7109375" bestFit="1" customWidth="1"/>
    <col min="12" max="12" width="13.42578125" customWidth="1"/>
    <col min="13" max="13" width="3.85546875" customWidth="1"/>
    <col min="16" max="16" width="11.7109375" bestFit="1" customWidth="1"/>
    <col min="17" max="17" width="15.28515625" style="10" customWidth="1"/>
    <col min="18" max="18" width="17" style="10" bestFit="1" customWidth="1"/>
    <col min="19" max="19" width="15.7109375" style="10" bestFit="1" customWidth="1"/>
    <col min="20" max="20" width="14.7109375" style="10" customWidth="1"/>
    <col min="21" max="21" width="16.5703125" style="10" customWidth="1"/>
    <col min="22" max="22" width="20.28515625" style="10" bestFit="1" customWidth="1"/>
    <col min="23" max="23" width="22" style="10" bestFit="1" customWidth="1"/>
    <col min="24" max="24" width="28.7109375" style="10" bestFit="1" customWidth="1"/>
    <col min="25" max="25" width="10" style="10" bestFit="1" customWidth="1"/>
    <col min="26" max="26" width="21.28515625" style="10" bestFit="1" customWidth="1"/>
    <col min="27" max="28" width="10" style="10" bestFit="1" customWidth="1"/>
  </cols>
  <sheetData>
    <row r="1" spans="2:23" ht="4.5" customHeight="1" x14ac:dyDescent="0.25"/>
    <row r="2" spans="2:23" ht="5.25" customHeight="1" x14ac:dyDescent="0.25"/>
    <row r="3" spans="2:23" ht="21" x14ac:dyDescent="0.35">
      <c r="C3" s="149" t="s">
        <v>30</v>
      </c>
      <c r="D3" s="150"/>
      <c r="E3" s="150"/>
      <c r="F3" s="150"/>
      <c r="G3" s="150"/>
      <c r="H3" s="150"/>
      <c r="I3" s="150"/>
      <c r="J3" s="150"/>
      <c r="K3" s="150"/>
      <c r="L3" s="124"/>
      <c r="M3" s="124"/>
      <c r="N3" s="124"/>
      <c r="O3" s="124"/>
      <c r="P3" s="124"/>
      <c r="Q3" s="151"/>
      <c r="R3" s="151"/>
      <c r="S3" s="151"/>
    </row>
    <row r="4" spans="2:23" x14ac:dyDescent="0.25"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51"/>
      <c r="R4" s="151"/>
      <c r="S4" s="151"/>
    </row>
    <row r="5" spans="2:23" x14ac:dyDescent="0.25">
      <c r="C5" s="124" t="str">
        <f>+"Ahora necesitamos llevar un seguimiento para ver como vamos de desviados de nuestro objetivo mes a mes. Para ello tenemos que marcar en la siguiente tabla cual es el saldo de "</f>
        <v xml:space="preserve">Ahora necesitamos llevar un seguimiento para ver como vamos de desviados de nuestro objetivo mes a mes. Para ello tenemos que marcar en la siguiente tabla cual es el saldo de 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/>
      <c r="U5"/>
      <c r="V5"/>
      <c r="W5"/>
    </row>
    <row r="6" spans="2:23" x14ac:dyDescent="0.25">
      <c r="C6" s="124" t="s">
        <v>53</v>
      </c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/>
      <c r="U6"/>
      <c r="V6"/>
      <c r="W6"/>
    </row>
    <row r="7" spans="2:23" s="10" customFormat="1" x14ac:dyDescent="0.25">
      <c r="B7"/>
      <c r="C7" s="124" t="s">
        <v>54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/>
      <c r="U7"/>
      <c r="V7"/>
      <c r="W7"/>
    </row>
    <row r="8" spans="2:23" s="10" customFormat="1" x14ac:dyDescent="0.25">
      <c r="B8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/>
      <c r="U8"/>
      <c r="V8"/>
      <c r="W8"/>
    </row>
    <row r="9" spans="2:23" s="10" customFormat="1" x14ac:dyDescent="0.25">
      <c r="B9"/>
      <c r="C9" s="124" t="s">
        <v>55</v>
      </c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52"/>
      <c r="P9" s="152"/>
      <c r="Q9" s="152"/>
      <c r="R9" s="152"/>
      <c r="S9" s="152"/>
      <c r="T9" s="27"/>
      <c r="U9" s="27"/>
      <c r="V9" s="27"/>
      <c r="W9"/>
    </row>
    <row r="10" spans="2:23" s="10" customFormat="1" x14ac:dyDescent="0.25">
      <c r="B10"/>
      <c r="C10" s="124" t="s">
        <v>56</v>
      </c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53"/>
      <c r="P10" s="155"/>
      <c r="Q10" s="155"/>
      <c r="R10" s="155"/>
      <c r="S10" s="156"/>
      <c r="T10" s="36"/>
      <c r="U10" s="36"/>
      <c r="V10"/>
      <c r="W10"/>
    </row>
    <row r="11" spans="2:23" s="10" customFormat="1" x14ac:dyDescent="0.25">
      <c r="B11"/>
      <c r="C11"/>
      <c r="D11"/>
      <c r="E11"/>
      <c r="F11"/>
      <c r="G11"/>
      <c r="H11"/>
      <c r="I11"/>
      <c r="J11"/>
      <c r="K11"/>
      <c r="L11"/>
      <c r="M11"/>
      <c r="N11"/>
      <c r="O11" s="26"/>
      <c r="P11" s="8"/>
      <c r="Q11" s="8"/>
      <c r="R11" s="8"/>
      <c r="S11" s="36"/>
      <c r="T11" s="36"/>
      <c r="U11" s="36"/>
      <c r="V11"/>
      <c r="W11"/>
    </row>
    <row r="12" spans="2:23" s="10" customFormat="1" x14ac:dyDescent="0.25">
      <c r="B12"/>
      <c r="C12" s="27" t="s">
        <v>50</v>
      </c>
      <c r="D12" s="27" t="s">
        <v>51</v>
      </c>
      <c r="E12" s="27" t="s">
        <v>52</v>
      </c>
      <c r="F12"/>
      <c r="G12"/>
      <c r="H12"/>
      <c r="I12"/>
      <c r="J12"/>
      <c r="K12"/>
      <c r="L12"/>
      <c r="M12"/>
      <c r="N12"/>
      <c r="O12" s="26"/>
      <c r="P12" s="8"/>
      <c r="Q12" s="8"/>
      <c r="R12" s="8"/>
      <c r="S12" s="36"/>
      <c r="T12" s="36"/>
      <c r="U12" s="36"/>
      <c r="V12"/>
      <c r="W12"/>
    </row>
    <row r="13" spans="2:23" s="10" customFormat="1" x14ac:dyDescent="0.25">
      <c r="B13"/>
      <c r="C13" t="str">
        <f>+'Paso 3 - Análisis'!O11</f>
        <v>Septiembre</v>
      </c>
      <c r="D13" s="65">
        <v>4404.13</v>
      </c>
      <c r="E13" s="65">
        <v>6316.37</v>
      </c>
      <c r="F13"/>
      <c r="G13"/>
      <c r="H13"/>
      <c r="I13"/>
      <c r="J13"/>
      <c r="K13"/>
      <c r="L13"/>
      <c r="M13"/>
      <c r="N13"/>
      <c r="O13" s="26"/>
      <c r="P13" s="8"/>
      <c r="Q13" s="8"/>
      <c r="R13" s="8"/>
      <c r="S13" s="36"/>
      <c r="T13" s="36"/>
      <c r="U13" s="36"/>
      <c r="V13"/>
      <c r="W13"/>
    </row>
    <row r="14" spans="2:23" s="10" customFormat="1" x14ac:dyDescent="0.25">
      <c r="B14"/>
      <c r="C14" t="str">
        <f>+'Paso 3 - Análisis'!O12</f>
        <v>Octubre</v>
      </c>
      <c r="D14" s="165">
        <f>+E13</f>
        <v>6316.37</v>
      </c>
      <c r="E14" s="65">
        <v>6649.6</v>
      </c>
      <c r="F14"/>
      <c r="G14"/>
      <c r="H14"/>
      <c r="I14"/>
      <c r="J14"/>
      <c r="K14"/>
      <c r="L14"/>
      <c r="M14"/>
      <c r="N14"/>
      <c r="O14" s="26"/>
      <c r="P14" s="8"/>
      <c r="Q14" s="8"/>
      <c r="R14" s="8"/>
      <c r="S14" s="36"/>
      <c r="T14" s="36"/>
      <c r="U14" s="36"/>
      <c r="V14"/>
      <c r="W14"/>
    </row>
    <row r="15" spans="2:23" s="10" customFormat="1" x14ac:dyDescent="0.25">
      <c r="B15"/>
      <c r="C15" t="str">
        <f>+'Paso 3 - Análisis'!O13</f>
        <v>Noviembre</v>
      </c>
      <c r="D15" s="165">
        <f t="shared" ref="D15:D24" si="0">+E14</f>
        <v>6649.6</v>
      </c>
      <c r="E15" s="65">
        <v>12591.26</v>
      </c>
      <c r="F15"/>
      <c r="G15"/>
      <c r="H15"/>
      <c r="I15"/>
      <c r="J15"/>
      <c r="K15"/>
      <c r="L15"/>
      <c r="M15"/>
      <c r="N15"/>
      <c r="O15" s="26"/>
      <c r="P15" s="8"/>
      <c r="Q15" s="8"/>
      <c r="R15" s="8"/>
      <c r="S15" s="36"/>
      <c r="T15" s="36"/>
      <c r="U15" s="36"/>
      <c r="V15"/>
      <c r="W15"/>
    </row>
    <row r="16" spans="2:23" s="10" customFormat="1" x14ac:dyDescent="0.25">
      <c r="B16"/>
      <c r="C16" t="str">
        <f>+'Paso 3 - Análisis'!O14</f>
        <v>Diciembre</v>
      </c>
      <c r="D16" s="165">
        <f t="shared" si="0"/>
        <v>12591.26</v>
      </c>
      <c r="E16" s="65">
        <v>10662.04</v>
      </c>
      <c r="F16"/>
      <c r="G16"/>
      <c r="H16"/>
      <c r="I16"/>
      <c r="J16"/>
      <c r="K16"/>
      <c r="L16"/>
      <c r="M16"/>
      <c r="N16"/>
      <c r="O16" s="26"/>
      <c r="P16" s="8"/>
      <c r="Q16" s="8"/>
      <c r="R16" s="8"/>
      <c r="S16" s="36"/>
      <c r="T16" s="36"/>
      <c r="U16" s="36"/>
      <c r="V16"/>
      <c r="W16"/>
    </row>
    <row r="17" spans="2:23" s="10" customFormat="1" x14ac:dyDescent="0.25">
      <c r="B17"/>
      <c r="C17" t="str">
        <f>+'Paso 3 - Análisis'!O15</f>
        <v>Enero</v>
      </c>
      <c r="D17" s="165">
        <f t="shared" si="0"/>
        <v>10662.04</v>
      </c>
      <c r="E17" s="65">
        <v>9956.7199999999993</v>
      </c>
      <c r="F17"/>
      <c r="G17"/>
      <c r="H17"/>
      <c r="I17"/>
      <c r="J17"/>
      <c r="K17"/>
      <c r="L17"/>
      <c r="M17"/>
      <c r="N17"/>
      <c r="O17" s="26"/>
      <c r="P17" s="8"/>
      <c r="Q17" s="8"/>
      <c r="R17" s="8"/>
      <c r="S17" s="36"/>
      <c r="T17" s="36"/>
      <c r="U17" s="36"/>
      <c r="V17"/>
      <c r="W17"/>
    </row>
    <row r="18" spans="2:23" s="10" customFormat="1" x14ac:dyDescent="0.25">
      <c r="B18"/>
      <c r="C18" t="str">
        <f>+'Paso 3 - Análisis'!O16</f>
        <v>Febrero</v>
      </c>
      <c r="D18" s="165">
        <f t="shared" si="0"/>
        <v>9956.7199999999993</v>
      </c>
      <c r="E18" s="65">
        <v>8335.7199999999993</v>
      </c>
      <c r="F18"/>
      <c r="G18"/>
      <c r="H18"/>
      <c r="I18"/>
      <c r="J18"/>
      <c r="K18"/>
      <c r="L18"/>
      <c r="M18"/>
      <c r="N18"/>
      <c r="O18" s="26"/>
      <c r="P18" s="8"/>
      <c r="Q18" s="8"/>
      <c r="R18" s="8"/>
      <c r="S18" s="36"/>
      <c r="T18" s="36"/>
      <c r="U18" s="36"/>
      <c r="V18"/>
      <c r="W18"/>
    </row>
    <row r="19" spans="2:23" s="10" customFormat="1" x14ac:dyDescent="0.25">
      <c r="B19"/>
      <c r="C19" t="str">
        <f>+'Paso 3 - Análisis'!O17</f>
        <v>Marzo</v>
      </c>
      <c r="D19" s="165">
        <f t="shared" si="0"/>
        <v>8335.7199999999993</v>
      </c>
      <c r="E19" s="65">
        <v>7157.96</v>
      </c>
      <c r="F19"/>
      <c r="G19"/>
      <c r="H19"/>
      <c r="I19"/>
      <c r="J19"/>
      <c r="K19"/>
      <c r="L19"/>
      <c r="M19"/>
      <c r="N19"/>
      <c r="O19" s="26"/>
      <c r="P19" s="8"/>
      <c r="Q19" s="8"/>
      <c r="R19" s="8"/>
      <c r="S19" s="36"/>
      <c r="T19" s="36"/>
      <c r="U19" s="36"/>
      <c r="V19"/>
      <c r="W19"/>
    </row>
    <row r="20" spans="2:23" s="10" customFormat="1" x14ac:dyDescent="0.25">
      <c r="B20"/>
      <c r="C20" t="str">
        <f>+'Paso 3 - Análisis'!O18</f>
        <v>Abril</v>
      </c>
      <c r="D20" s="165">
        <f t="shared" si="0"/>
        <v>7157.96</v>
      </c>
      <c r="E20" s="65">
        <v>5535.56</v>
      </c>
      <c r="F20"/>
      <c r="G20"/>
      <c r="H20"/>
      <c r="I20"/>
      <c r="J20"/>
      <c r="K20"/>
      <c r="L20"/>
      <c r="M20"/>
      <c r="N20"/>
      <c r="O20" s="26"/>
      <c r="P20" s="8"/>
      <c r="Q20" s="8"/>
      <c r="R20" s="8"/>
      <c r="S20" s="36"/>
      <c r="T20" s="36"/>
      <c r="U20" s="36"/>
      <c r="V20"/>
      <c r="W20"/>
    </row>
    <row r="21" spans="2:23" s="10" customFormat="1" x14ac:dyDescent="0.25">
      <c r="B21"/>
      <c r="C21" t="str">
        <f>+'Paso 3 - Análisis'!O19</f>
        <v>Mayo</v>
      </c>
      <c r="D21" s="165">
        <f t="shared" si="0"/>
        <v>5535.56</v>
      </c>
      <c r="E21" s="65">
        <v>5783.97</v>
      </c>
      <c r="F21"/>
      <c r="G21"/>
      <c r="H21"/>
      <c r="I21"/>
      <c r="J21"/>
      <c r="K21"/>
      <c r="L21"/>
      <c r="M21"/>
      <c r="N21"/>
      <c r="O21" s="26"/>
      <c r="P21" s="8"/>
      <c r="Q21" s="8"/>
      <c r="R21" s="8"/>
      <c r="S21" s="36"/>
      <c r="T21" s="36"/>
      <c r="U21" s="36"/>
      <c r="V21"/>
      <c r="W21"/>
    </row>
    <row r="22" spans="2:23" s="10" customFormat="1" x14ac:dyDescent="0.25">
      <c r="B22"/>
      <c r="C22" t="str">
        <f>+'Paso 3 - Análisis'!O20</f>
        <v>Junio</v>
      </c>
      <c r="D22" s="165">
        <f t="shared" si="0"/>
        <v>5783.97</v>
      </c>
      <c r="E22" s="65">
        <v>5300</v>
      </c>
      <c r="F22"/>
      <c r="G22"/>
      <c r="H22"/>
      <c r="I22"/>
      <c r="J22"/>
      <c r="K22"/>
      <c r="L22"/>
      <c r="M22"/>
      <c r="N22"/>
      <c r="O22"/>
      <c r="P22"/>
      <c r="Q22" s="63"/>
      <c r="R22" s="63"/>
      <c r="S22" s="64"/>
      <c r="T22" s="64"/>
      <c r="U22" s="64"/>
      <c r="V22"/>
      <c r="W22"/>
    </row>
    <row r="23" spans="2:23" s="10" customFormat="1" x14ac:dyDescent="0.25">
      <c r="B23"/>
      <c r="C23" t="str">
        <f>+'Paso 3 - Análisis'!O21</f>
        <v>Julio</v>
      </c>
      <c r="D23" s="165">
        <f t="shared" si="0"/>
        <v>5300</v>
      </c>
      <c r="E23" s="65">
        <v>5800</v>
      </c>
      <c r="F23"/>
      <c r="G23"/>
      <c r="H23"/>
      <c r="I23"/>
      <c r="J23"/>
      <c r="K23"/>
      <c r="L23"/>
      <c r="M23"/>
      <c r="N23"/>
      <c r="O23"/>
      <c r="P23"/>
    </row>
    <row r="24" spans="2:23" s="10" customFormat="1" x14ac:dyDescent="0.25">
      <c r="B24"/>
      <c r="C24" t="str">
        <f>+'Paso 3 - Análisis'!O22</f>
        <v>Agosto</v>
      </c>
      <c r="D24" s="165">
        <f t="shared" si="0"/>
        <v>5800</v>
      </c>
      <c r="E24" s="65">
        <v>6900</v>
      </c>
      <c r="F24"/>
      <c r="G24"/>
      <c r="H24"/>
      <c r="I24"/>
      <c r="J24"/>
      <c r="K24"/>
      <c r="L24"/>
      <c r="M24"/>
      <c r="N24"/>
      <c r="O24"/>
      <c r="P24"/>
    </row>
    <row r="25" spans="2:23" s="10" customForma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3" s="10" customFormat="1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3" s="10" customFormat="1" ht="78.75" customHeight="1" x14ac:dyDescent="0.2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2:23" s="10" customForma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3" s="10" customForma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23" s="10" customFormat="1" x14ac:dyDescent="0.25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</row>
    <row r="31" spans="2:23" s="10" customForma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23" s="10" customFormat="1" x14ac:dyDescent="0.25"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6" s="10" customFormat="1" x14ac:dyDescent="0.2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</row>
    <row r="50" spans="2:27" s="10" customFormat="1" x14ac:dyDescent="0.25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2:27" s="10" customFormat="1" x14ac:dyDescent="0.2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2:27" s="10" customFormat="1" x14ac:dyDescent="0.25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2:27" s="10" customFormat="1" x14ac:dyDescent="0.25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2:27" s="10" customFormat="1" x14ac:dyDescent="0.25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2:27" s="10" customFormat="1" x14ac:dyDescent="0.25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2:27" s="10" customFormat="1" x14ac:dyDescent="0.25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2:27" s="10" customFormat="1" ht="47.25" x14ac:dyDescent="0.25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 s="90" t="s">
        <v>4</v>
      </c>
      <c r="Q57" s="91" t="s">
        <v>38</v>
      </c>
      <c r="R57" s="91" t="s">
        <v>36</v>
      </c>
      <c r="S57" s="91" t="s">
        <v>35</v>
      </c>
      <c r="T57" s="91" t="s">
        <v>39</v>
      </c>
      <c r="U57" s="91" t="s">
        <v>40</v>
      </c>
      <c r="V57" s="91" t="s">
        <v>41</v>
      </c>
      <c r="W57" s="91" t="s">
        <v>42</v>
      </c>
      <c r="X57" s="91" t="s">
        <v>43</v>
      </c>
      <c r="Y57" s="91" t="s">
        <v>44</v>
      </c>
      <c r="Z57" s="91" t="s">
        <v>45</v>
      </c>
      <c r="AA57" s="92" t="s">
        <v>37</v>
      </c>
    </row>
    <row r="58" spans="2:27" s="10" customFormat="1" ht="15.75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s="90" t="s">
        <v>16</v>
      </c>
      <c r="Q58" s="93">
        <v>31</v>
      </c>
      <c r="R58" s="94">
        <f t="shared" ref="R58:R69" si="1">+S10-S58</f>
        <v>0</v>
      </c>
      <c r="S58" s="94">
        <f t="shared" ref="S58:S69" si="2">P10*S10</f>
        <v>0</v>
      </c>
      <c r="T58" s="95">
        <f t="shared" ref="T58:T69" si="3">+R58/Q58</f>
        <v>0</v>
      </c>
      <c r="U58" s="95">
        <f>+R58</f>
        <v>0</v>
      </c>
      <c r="V58" s="95">
        <f>+S58</f>
        <v>0</v>
      </c>
      <c r="W58" s="94">
        <f t="shared" ref="W58:W69" si="4">+E13-D13</f>
        <v>1912.2399999999998</v>
      </c>
      <c r="X58" s="94">
        <f>+IF(W58=0,0,W58)</f>
        <v>1912.2399999999998</v>
      </c>
      <c r="Y58" s="96"/>
      <c r="Z58" s="96"/>
      <c r="AA58" s="80">
        <f>+VLOOKUP(P58,'Combos y tablas auxiliares'!J:K,2,FALSE)</f>
        <v>5</v>
      </c>
    </row>
    <row r="59" spans="2:27" s="10" customFormat="1" ht="15.75" x14ac:dyDescent="0.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 s="90" t="s">
        <v>19</v>
      </c>
      <c r="Q59" s="93">
        <v>29</v>
      </c>
      <c r="R59" s="94">
        <f t="shared" si="1"/>
        <v>0</v>
      </c>
      <c r="S59" s="94">
        <f t="shared" si="2"/>
        <v>0</v>
      </c>
      <c r="T59" s="95">
        <f t="shared" si="3"/>
        <v>0</v>
      </c>
      <c r="U59" s="95">
        <f>+U58+R59</f>
        <v>0</v>
      </c>
      <c r="V59" s="95">
        <f>+V58+S59</f>
        <v>0</v>
      </c>
      <c r="W59" s="94">
        <f t="shared" si="4"/>
        <v>333.23000000000047</v>
      </c>
      <c r="X59" s="94">
        <f t="shared" ref="X59:X69" si="5">+IF(W59=0,0,X58+W59)</f>
        <v>2245.4700000000003</v>
      </c>
      <c r="Y59" s="96"/>
      <c r="Z59" s="96"/>
      <c r="AA59" s="80">
        <f>+VLOOKUP(P59,'Combos y tablas auxiliares'!J:K,2,FALSE)</f>
        <v>6</v>
      </c>
    </row>
    <row r="60" spans="2:27" s="10" customFormat="1" ht="15.75" x14ac:dyDescent="0.3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 s="90" t="s">
        <v>20</v>
      </c>
      <c r="Q60" s="93">
        <v>31</v>
      </c>
      <c r="R60" s="94">
        <f t="shared" si="1"/>
        <v>0</v>
      </c>
      <c r="S60" s="94">
        <f t="shared" si="2"/>
        <v>0</v>
      </c>
      <c r="T60" s="95">
        <f t="shared" si="3"/>
        <v>0</v>
      </c>
      <c r="U60" s="95">
        <f t="shared" ref="U60:V69" si="6">+U59+R60</f>
        <v>0</v>
      </c>
      <c r="V60" s="95">
        <f t="shared" si="6"/>
        <v>0</v>
      </c>
      <c r="W60" s="94">
        <f t="shared" si="4"/>
        <v>5941.66</v>
      </c>
      <c r="X60" s="94">
        <f t="shared" si="5"/>
        <v>8187.13</v>
      </c>
      <c r="Y60" s="96"/>
      <c r="Z60" s="96"/>
      <c r="AA60" s="80">
        <f>+VLOOKUP(P60,'Combos y tablas auxiliares'!J:K,2,FALSE)</f>
        <v>7</v>
      </c>
    </row>
    <row r="61" spans="2:27" s="10" customFormat="1" ht="15.75" x14ac:dyDescent="0.3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 s="90" t="s">
        <v>21</v>
      </c>
      <c r="Q61" s="93">
        <v>30</v>
      </c>
      <c r="R61" s="94">
        <f t="shared" si="1"/>
        <v>0</v>
      </c>
      <c r="S61" s="94">
        <f t="shared" si="2"/>
        <v>0</v>
      </c>
      <c r="T61" s="95">
        <f t="shared" si="3"/>
        <v>0</v>
      </c>
      <c r="U61" s="95">
        <f t="shared" si="6"/>
        <v>0</v>
      </c>
      <c r="V61" s="95">
        <f t="shared" si="6"/>
        <v>0</v>
      </c>
      <c r="W61" s="94">
        <f t="shared" si="4"/>
        <v>-1929.2199999999993</v>
      </c>
      <c r="X61" s="94">
        <f t="shared" si="5"/>
        <v>6257.9100000000008</v>
      </c>
      <c r="Y61" s="96"/>
      <c r="Z61" s="96"/>
      <c r="AA61" s="80">
        <f>+VLOOKUP(P61,'Combos y tablas auxiliares'!J:K,2,FALSE)</f>
        <v>8</v>
      </c>
    </row>
    <row r="62" spans="2:27" s="10" customFormat="1" ht="15.75" x14ac:dyDescent="0.3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 s="90" t="s">
        <v>22</v>
      </c>
      <c r="Q62" s="93">
        <v>31</v>
      </c>
      <c r="R62" s="94">
        <f t="shared" si="1"/>
        <v>0</v>
      </c>
      <c r="S62" s="94">
        <f t="shared" si="2"/>
        <v>0</v>
      </c>
      <c r="T62" s="95">
        <f t="shared" si="3"/>
        <v>0</v>
      </c>
      <c r="U62" s="95">
        <f t="shared" si="6"/>
        <v>0</v>
      </c>
      <c r="V62" s="95">
        <f t="shared" si="6"/>
        <v>0</v>
      </c>
      <c r="W62" s="94">
        <f t="shared" si="4"/>
        <v>-705.32000000000153</v>
      </c>
      <c r="X62" s="94">
        <f t="shared" si="5"/>
        <v>5552.5899999999992</v>
      </c>
      <c r="Y62" s="96"/>
      <c r="Z62" s="96"/>
      <c r="AA62" s="80">
        <f>+VLOOKUP(P62,'Combos y tablas auxiliares'!J:K,2,FALSE)</f>
        <v>9</v>
      </c>
    </row>
    <row r="63" spans="2:27" s="10" customFormat="1" ht="15.75" x14ac:dyDescent="0.3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90" t="s">
        <v>23</v>
      </c>
      <c r="Q63" s="93">
        <v>30</v>
      </c>
      <c r="R63" s="94">
        <f t="shared" si="1"/>
        <v>0</v>
      </c>
      <c r="S63" s="94">
        <f t="shared" si="2"/>
        <v>0</v>
      </c>
      <c r="T63" s="95">
        <f t="shared" si="3"/>
        <v>0</v>
      </c>
      <c r="U63" s="95">
        <f t="shared" si="6"/>
        <v>0</v>
      </c>
      <c r="V63" s="95">
        <f t="shared" si="6"/>
        <v>0</v>
      </c>
      <c r="W63" s="94">
        <f t="shared" si="4"/>
        <v>-1621</v>
      </c>
      <c r="X63" s="94">
        <f t="shared" si="5"/>
        <v>3931.5899999999992</v>
      </c>
      <c r="Y63" s="96"/>
      <c r="Z63" s="96"/>
      <c r="AA63" s="80">
        <f>+VLOOKUP(P63,'Combos y tablas auxiliares'!J:K,2,FALSE)</f>
        <v>10</v>
      </c>
    </row>
    <row r="64" spans="2:27" s="10" customFormat="1" ht="15.75" x14ac:dyDescent="0.3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 s="90" t="s">
        <v>6</v>
      </c>
      <c r="Q64" s="93">
        <v>31</v>
      </c>
      <c r="R64" s="94">
        <f t="shared" si="1"/>
        <v>0</v>
      </c>
      <c r="S64" s="94">
        <f t="shared" si="2"/>
        <v>0</v>
      </c>
      <c r="T64" s="95">
        <f t="shared" si="3"/>
        <v>0</v>
      </c>
      <c r="U64" s="95">
        <f t="shared" si="6"/>
        <v>0</v>
      </c>
      <c r="V64" s="95">
        <f t="shared" si="6"/>
        <v>0</v>
      </c>
      <c r="W64" s="94">
        <f t="shared" si="4"/>
        <v>-1177.7599999999993</v>
      </c>
      <c r="X64" s="94">
        <f t="shared" si="5"/>
        <v>2753.83</v>
      </c>
      <c r="Y64" s="96"/>
      <c r="Z64" s="96"/>
      <c r="AA64" s="80">
        <f>+VLOOKUP(P64,'Combos y tablas auxiliares'!J:K,2,FALSE)</f>
        <v>11</v>
      </c>
    </row>
    <row r="65" spans="2:27" s="10" customFormat="1" ht="15.75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 s="90" t="s">
        <v>25</v>
      </c>
      <c r="Q65" s="93">
        <v>31</v>
      </c>
      <c r="R65" s="94">
        <f t="shared" si="1"/>
        <v>0</v>
      </c>
      <c r="S65" s="94">
        <f t="shared" si="2"/>
        <v>0</v>
      </c>
      <c r="T65" s="95">
        <f t="shared" si="3"/>
        <v>0</v>
      </c>
      <c r="U65" s="95">
        <f t="shared" si="6"/>
        <v>0</v>
      </c>
      <c r="V65" s="95">
        <f t="shared" si="6"/>
        <v>0</v>
      </c>
      <c r="W65" s="94">
        <f t="shared" si="4"/>
        <v>-1622.3999999999996</v>
      </c>
      <c r="X65" s="94">
        <f t="shared" si="5"/>
        <v>1131.4300000000003</v>
      </c>
      <c r="Y65" s="96"/>
      <c r="Z65" s="96"/>
      <c r="AA65" s="80">
        <f>+VLOOKUP(P65,'Combos y tablas auxiliares'!J:K,2,FALSE)</f>
        <v>12</v>
      </c>
    </row>
    <row r="66" spans="2:27" s="10" customFormat="1" ht="15.75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 s="90" t="s">
        <v>26</v>
      </c>
      <c r="Q66" s="93">
        <v>30</v>
      </c>
      <c r="R66" s="94">
        <f t="shared" si="1"/>
        <v>0</v>
      </c>
      <c r="S66" s="94">
        <f t="shared" si="2"/>
        <v>0</v>
      </c>
      <c r="T66" s="95">
        <f t="shared" si="3"/>
        <v>0</v>
      </c>
      <c r="U66" s="95">
        <f t="shared" si="6"/>
        <v>0</v>
      </c>
      <c r="V66" s="95">
        <f t="shared" si="6"/>
        <v>0</v>
      </c>
      <c r="W66" s="94">
        <f t="shared" si="4"/>
        <v>248.40999999999985</v>
      </c>
      <c r="X66" s="94">
        <f t="shared" si="5"/>
        <v>1379.8400000000001</v>
      </c>
      <c r="Y66" s="96"/>
      <c r="Z66" s="96"/>
      <c r="AA66" s="80">
        <f>+VLOOKUP(P66,'Combos y tablas auxiliares'!J:K,2,FALSE)</f>
        <v>1</v>
      </c>
    </row>
    <row r="67" spans="2:27" s="10" customFormat="1" ht="15.75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 s="90" t="s">
        <v>27</v>
      </c>
      <c r="Q67" s="93">
        <v>31</v>
      </c>
      <c r="R67" s="94">
        <f t="shared" si="1"/>
        <v>0</v>
      </c>
      <c r="S67" s="94">
        <f t="shared" si="2"/>
        <v>0</v>
      </c>
      <c r="T67" s="95">
        <f t="shared" si="3"/>
        <v>0</v>
      </c>
      <c r="U67" s="95">
        <f t="shared" si="6"/>
        <v>0</v>
      </c>
      <c r="V67" s="95">
        <f t="shared" si="6"/>
        <v>0</v>
      </c>
      <c r="W67" s="94">
        <f t="shared" si="4"/>
        <v>-483.97000000000025</v>
      </c>
      <c r="X67" s="94">
        <f t="shared" si="5"/>
        <v>895.86999999999989</v>
      </c>
      <c r="Y67" s="96"/>
      <c r="Z67" s="96"/>
      <c r="AA67" s="80">
        <f>+VLOOKUP(P67,'Combos y tablas auxiliares'!J:K,2,FALSE)</f>
        <v>2</v>
      </c>
    </row>
    <row r="68" spans="2:27" s="10" customFormat="1" ht="15.75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 s="90" t="s">
        <v>28</v>
      </c>
      <c r="Q68" s="93">
        <v>30</v>
      </c>
      <c r="R68" s="94">
        <f t="shared" si="1"/>
        <v>0</v>
      </c>
      <c r="S68" s="94">
        <f t="shared" si="2"/>
        <v>0</v>
      </c>
      <c r="T68" s="95">
        <f t="shared" si="3"/>
        <v>0</v>
      </c>
      <c r="U68" s="95">
        <f t="shared" si="6"/>
        <v>0</v>
      </c>
      <c r="V68" s="95">
        <f t="shared" si="6"/>
        <v>0</v>
      </c>
      <c r="W68" s="94">
        <f t="shared" si="4"/>
        <v>500</v>
      </c>
      <c r="X68" s="94">
        <f t="shared" si="5"/>
        <v>1395.87</v>
      </c>
      <c r="Y68" s="96"/>
      <c r="Z68" s="96"/>
      <c r="AA68" s="80">
        <f>+VLOOKUP(P68,'Combos y tablas auxiliares'!J:K,2,FALSE)</f>
        <v>3</v>
      </c>
    </row>
    <row r="69" spans="2:27" s="10" customFormat="1" ht="15.75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 s="90" t="s">
        <v>29</v>
      </c>
      <c r="Q69" s="93">
        <v>31</v>
      </c>
      <c r="R69" s="94">
        <f t="shared" si="1"/>
        <v>0</v>
      </c>
      <c r="S69" s="94">
        <f t="shared" si="2"/>
        <v>0</v>
      </c>
      <c r="T69" s="95">
        <f t="shared" si="3"/>
        <v>0</v>
      </c>
      <c r="U69" s="95">
        <f t="shared" si="6"/>
        <v>0</v>
      </c>
      <c r="V69" s="95">
        <f t="shared" si="6"/>
        <v>0</v>
      </c>
      <c r="W69" s="94">
        <f t="shared" si="4"/>
        <v>1100</v>
      </c>
      <c r="X69" s="94">
        <f t="shared" si="5"/>
        <v>2495.87</v>
      </c>
      <c r="Y69" s="96"/>
      <c r="Z69" s="96"/>
      <c r="AA69" s="80">
        <f>+VLOOKUP(P69,'Combos y tablas auxiliares'!J:K,2,FALSE)</f>
        <v>4</v>
      </c>
    </row>
    <row r="70" spans="2:27" s="10" customFormat="1" ht="15.75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 s="90"/>
      <c r="Q70" s="97"/>
      <c r="R70" s="98">
        <f>+SUM(R58:R69)</f>
        <v>0</v>
      </c>
      <c r="S70" s="98">
        <f>+SUM(S58:S69)</f>
        <v>0</v>
      </c>
      <c r="T70" s="98">
        <f>+AVERAGE(T58:T69)</f>
        <v>0</v>
      </c>
      <c r="U70" s="90"/>
      <c r="V70" s="90"/>
      <c r="W70" s="90"/>
      <c r="X70" s="90"/>
      <c r="Y70" s="90"/>
      <c r="Z70" s="90"/>
      <c r="AA70" s="80"/>
    </row>
    <row r="71" spans="2:27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2:27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2:27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2:27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2:27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2:27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2:27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2:27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2:27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2:27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2:1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sheetProtection algorithmName="SHA-512" hashValue="HfcSAznRDR/J2vDiLcTIMrUcvvAgqo7G4pzk7Bk83Myyj0FGGgqIE9lGaTc4uuoxYjRWgiAAkHqCqf4IkmAsBQ==" saltValue="cMNatVUWnDXRKWjKHkb2yA==" spinCount="100000" sheet="1" objects="1" scenarios="1"/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56" fitToHeight="2" orientation="portrait" r:id="rId1"/>
  <rowBreaks count="1" manualBreakCount="1">
    <brk id="53" min="1" max="1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64DA-D02E-492E-91AA-49F10093A9B1}">
  <sheetPr>
    <pageSetUpPr fitToPage="1"/>
  </sheetPr>
  <dimension ref="A1:BQ51"/>
  <sheetViews>
    <sheetView showGridLines="0" zoomScaleNormal="100" workbookViewId="0">
      <selection activeCell="C13" sqref="C13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1</v>
      </c>
      <c r="C1" s="99">
        <f>+VLOOKUP(B1,'Combos y tablas auxiliares'!G:I,2,FALSE)</f>
        <v>45658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Enero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Enero</v>
      </c>
      <c r="X18" s="92">
        <f>+DAY(EOMONTH(C1,0))</f>
        <v>31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Enero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0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1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2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3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4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5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6</v>
      </c>
      <c r="G27" s="125" cm="1">
        <f t="array" ref="G27">+DAY(VLOOKUP(WEEKNUM($C$1+7,2)&amp;YEAR($C$1+7),DATA_DATE!$A:$H,COLUMN(DATA_DATE!C:C),FALSE))</f>
        <v>7</v>
      </c>
      <c r="H27" s="125" cm="1">
        <f t="array" ref="H27">+DAY(VLOOKUP(WEEKNUM($C$1+7,2)&amp;YEAR($C$1+7),DATA_DATE!$A:$H,COLUMN(DATA_DATE!D:D),FALSE))</f>
        <v>8</v>
      </c>
      <c r="I27" s="125" cm="1">
        <f t="array" ref="I27">+DAY(VLOOKUP(WEEKNUM($C$1+7,2)&amp;YEAR($C$1+7),DATA_DATE!$A:$H,COLUMN(DATA_DATE!E:E),FALSE))</f>
        <v>9</v>
      </c>
      <c r="J27" s="125" cm="1">
        <f t="array" ref="J27">+DAY(VLOOKUP(WEEKNUM($C$1+7,2)&amp;YEAR($C$1+7),DATA_DATE!$A:$H,COLUMN(DATA_DATE!F:F),FALSE))</f>
        <v>10</v>
      </c>
      <c r="K27" s="125" cm="1">
        <f t="array" ref="K27">+DAY(VLOOKUP(WEEKNUM($C$1+7,2)&amp;YEAR($C$1+7),DATA_DATE!$A:$H,COLUMN(DATA_DATE!G:G),FALSE))</f>
        <v>11</v>
      </c>
      <c r="L27" s="125" cm="1">
        <f t="array" ref="L27">+DAY(VLOOKUP(WEEKNUM($C$1+7,2)&amp;YEAR($C$1+7),DATA_DATE!$A:$H,COLUMN(DATA_DATE!H:H),FALSE))</f>
        <v>12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13</v>
      </c>
      <c r="G32" s="125" cm="1">
        <f t="array" ref="G32">+DAY(VLOOKUP(WEEKNUM($C$1+14,2)&amp;YEAR($C$1+14),DATA_DATE!$A:$H,COLUMN(DATA_DATE!C:C),FALSE))</f>
        <v>14</v>
      </c>
      <c r="H32" s="125" cm="1">
        <f t="array" ref="H32">+DAY(VLOOKUP(WEEKNUM($C$1+14,2)&amp;YEAR($C$1+14),DATA_DATE!$A:$H,COLUMN(DATA_DATE!D:D),FALSE))</f>
        <v>15</v>
      </c>
      <c r="I32" s="125" cm="1">
        <f t="array" ref="I32">+DAY(VLOOKUP(WEEKNUM($C$1+14,2)&amp;YEAR($C$1+14),DATA_DATE!$A:$H,COLUMN(DATA_DATE!E:E),FALSE))</f>
        <v>16</v>
      </c>
      <c r="J32" s="125" cm="1">
        <f t="array" ref="J32">+DAY(VLOOKUP(WEEKNUM($C$1+14,2)&amp;YEAR($C$1+14),DATA_DATE!$A:$H,COLUMN(DATA_DATE!F:F),FALSE))</f>
        <v>17</v>
      </c>
      <c r="K32" s="125" cm="1">
        <f t="array" ref="K32">+DAY(VLOOKUP(WEEKNUM($C$1+14,2)&amp;YEAR($C$1+14),DATA_DATE!$A:$H,COLUMN(DATA_DATE!G:G),FALSE))</f>
        <v>18</v>
      </c>
      <c r="L32" s="125" cm="1">
        <f t="array" ref="L32">+DAY(VLOOKUP(WEEKNUM($C$1+14,2)&amp;YEAR($C$1+14),DATA_DATE!$A:$H,COLUMN(DATA_DATE!H:H),FALSE))</f>
        <v>19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20</v>
      </c>
      <c r="G37" s="125" cm="1">
        <f t="array" ref="G37">+DAY(VLOOKUP(WEEKNUM($C$1+21,2)&amp;YEAR($C$1+21),DATA_DATE!$A:$H,COLUMN(DATA_DATE!C:C),FALSE))</f>
        <v>21</v>
      </c>
      <c r="H37" s="125" cm="1">
        <f t="array" ref="H37">+DAY(VLOOKUP(WEEKNUM($C$1+21,2)&amp;YEAR($C$1+21),DATA_DATE!$A:$H,COLUMN(DATA_DATE!D:D),FALSE))</f>
        <v>22</v>
      </c>
      <c r="I37" s="125" cm="1">
        <f t="array" ref="I37">+DAY(VLOOKUP(WEEKNUM($C$1+21,2)&amp;YEAR($C$1+21),DATA_DATE!$A:$H,COLUMN(DATA_DATE!E:E),FALSE))</f>
        <v>23</v>
      </c>
      <c r="J37" s="125" cm="1">
        <f t="array" ref="J37">+DAY(VLOOKUP(WEEKNUM($C$1+21,2)&amp;YEAR($C$1+21),DATA_DATE!$A:$H,COLUMN(DATA_DATE!F:F),FALSE))</f>
        <v>24</v>
      </c>
      <c r="K37" s="125" cm="1">
        <f t="array" ref="K37">+DAY(VLOOKUP(WEEKNUM($C$1+21,2)&amp;YEAR($C$1+21),DATA_DATE!$A:$H,COLUMN(DATA_DATE!G:G),FALSE))</f>
        <v>25</v>
      </c>
      <c r="L37" s="125" cm="1">
        <f t="array" ref="L37">+DAY(VLOOKUP(WEEKNUM($C$1+21,2)&amp;YEAR($C$1+21),DATA_DATE!$A:$H,COLUMN(DATA_DATE!H:H),FALSE))</f>
        <v>26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27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28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29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30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31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0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0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31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LX+sCXB/onH8I4GmhN+hlnqOlS0Fen6xhzHsohegq5ihLoJmIZzuTl7FyyouXrxfQPruOEafkO8CX5G1p4a27g==" saltValue="sZGLYZzH20Uyv8f6nACMpA==" spinCount="100000" sheet="1" objects="1" scenarios="1"/>
  <conditionalFormatting sqref="F23:F26">
    <cfRule type="expression" dxfId="575" priority="42">
      <formula>$F$22=0</formula>
    </cfRule>
  </conditionalFormatting>
  <conditionalFormatting sqref="F28:F31">
    <cfRule type="expression" dxfId="574" priority="35">
      <formula>$F$27=0</formula>
    </cfRule>
  </conditionalFormatting>
  <conditionalFormatting sqref="F33:F36">
    <cfRule type="expression" dxfId="573" priority="28">
      <formula>$F$32=0</formula>
    </cfRule>
  </conditionalFormatting>
  <conditionalFormatting sqref="F38:F41">
    <cfRule type="expression" dxfId="572" priority="21">
      <formula>$F$37=0</formula>
    </cfRule>
  </conditionalFormatting>
  <conditionalFormatting sqref="F43:F46">
    <cfRule type="expression" dxfId="571" priority="14">
      <formula>$F$42=0</formula>
    </cfRule>
  </conditionalFormatting>
  <conditionalFormatting sqref="F48:F51">
    <cfRule type="expression" dxfId="570" priority="7">
      <formula>$F$47=0</formula>
    </cfRule>
  </conditionalFormatting>
  <conditionalFormatting sqref="F22:L22">
    <cfRule type="cellIs" dxfId="569" priority="79" operator="equal">
      <formula>0</formula>
    </cfRule>
  </conditionalFormatting>
  <conditionalFormatting sqref="F27:L27">
    <cfRule type="cellIs" dxfId="568" priority="72" operator="equal">
      <formula>0</formula>
    </cfRule>
  </conditionalFormatting>
  <conditionalFormatting sqref="F32:L32">
    <cfRule type="cellIs" dxfId="567" priority="65" operator="equal">
      <formula>0</formula>
    </cfRule>
  </conditionalFormatting>
  <conditionalFormatting sqref="F37:L37">
    <cfRule type="cellIs" dxfId="566" priority="58" operator="equal">
      <formula>0</formula>
    </cfRule>
  </conditionalFormatting>
  <conditionalFormatting sqref="F42:L42">
    <cfRule type="cellIs" dxfId="565" priority="51" operator="equal">
      <formula>0</formula>
    </cfRule>
  </conditionalFormatting>
  <conditionalFormatting sqref="F47:L47">
    <cfRule type="cellIs" dxfId="564" priority="44" operator="equal">
      <formula>0</formula>
    </cfRule>
  </conditionalFormatting>
  <conditionalFormatting sqref="G23:G26">
    <cfRule type="expression" dxfId="563" priority="41">
      <formula>$G$22=0</formula>
    </cfRule>
  </conditionalFormatting>
  <conditionalFormatting sqref="G28:G31">
    <cfRule type="expression" dxfId="562" priority="34">
      <formula>$G$27=0</formula>
    </cfRule>
  </conditionalFormatting>
  <conditionalFormatting sqref="G33:G36">
    <cfRule type="expression" dxfId="561" priority="27">
      <formula>$G$32=0</formula>
    </cfRule>
  </conditionalFormatting>
  <conditionalFormatting sqref="G38:G41">
    <cfRule type="expression" dxfId="560" priority="20">
      <formula>$G$37=0</formula>
    </cfRule>
  </conditionalFormatting>
  <conditionalFormatting sqref="G43:G46">
    <cfRule type="expression" dxfId="559" priority="13">
      <formula>$G$42=0</formula>
    </cfRule>
  </conditionalFormatting>
  <conditionalFormatting sqref="G48:G51">
    <cfRule type="expression" dxfId="558" priority="6">
      <formula>$G$47=0</formula>
    </cfRule>
  </conditionalFormatting>
  <conditionalFormatting sqref="H23:H26">
    <cfRule type="expression" dxfId="557" priority="40">
      <formula>$H$22=0</formula>
    </cfRule>
  </conditionalFormatting>
  <conditionalFormatting sqref="H28:H31">
    <cfRule type="expression" dxfId="556" priority="33">
      <formula>$H$27=0</formula>
    </cfRule>
  </conditionalFormatting>
  <conditionalFormatting sqref="H33:H36">
    <cfRule type="expression" dxfId="555" priority="26">
      <formula>$H$32=0</formula>
    </cfRule>
  </conditionalFormatting>
  <conditionalFormatting sqref="H38:H41">
    <cfRule type="expression" dxfId="554" priority="19">
      <formula>$H$37=0</formula>
    </cfRule>
  </conditionalFormatting>
  <conditionalFormatting sqref="H43:H46">
    <cfRule type="expression" dxfId="553" priority="12">
      <formula>$H$42=0</formula>
    </cfRule>
  </conditionalFormatting>
  <conditionalFormatting sqref="H48:H51">
    <cfRule type="expression" dxfId="552" priority="5">
      <formula>$H$47=0</formula>
    </cfRule>
  </conditionalFormatting>
  <conditionalFormatting sqref="I23:I26">
    <cfRule type="expression" dxfId="551" priority="39">
      <formula>$I$22=0</formula>
    </cfRule>
  </conditionalFormatting>
  <conditionalFormatting sqref="I28:I31">
    <cfRule type="expression" dxfId="550" priority="32">
      <formula>$I$27=0</formula>
    </cfRule>
  </conditionalFormatting>
  <conditionalFormatting sqref="I33:I36">
    <cfRule type="expression" dxfId="549" priority="25">
      <formula>$I$32=0</formula>
    </cfRule>
  </conditionalFormatting>
  <conditionalFormatting sqref="I38:I41">
    <cfRule type="expression" dxfId="548" priority="18">
      <formula>$I$37=0</formula>
    </cfRule>
  </conditionalFormatting>
  <conditionalFormatting sqref="I43:I46">
    <cfRule type="expression" dxfId="547" priority="11">
      <formula>$I$42=0</formula>
    </cfRule>
  </conditionalFormatting>
  <conditionalFormatting sqref="I48:I51">
    <cfRule type="expression" dxfId="546" priority="4">
      <formula>$I$47=0</formula>
    </cfRule>
  </conditionalFormatting>
  <conditionalFormatting sqref="J23:J26">
    <cfRule type="expression" dxfId="545" priority="38">
      <formula>$J$22=0</formula>
    </cfRule>
  </conditionalFormatting>
  <conditionalFormatting sqref="J28:J31">
    <cfRule type="expression" dxfId="544" priority="31">
      <formula>$J$27=0</formula>
    </cfRule>
  </conditionalFormatting>
  <conditionalFormatting sqref="J33:J36">
    <cfRule type="expression" dxfId="543" priority="24">
      <formula>$J$32=0</formula>
    </cfRule>
  </conditionalFormatting>
  <conditionalFormatting sqref="J38:J41">
    <cfRule type="expression" dxfId="542" priority="17">
      <formula>$J$37=0</formula>
    </cfRule>
  </conditionalFormatting>
  <conditionalFormatting sqref="J43:J46">
    <cfRule type="expression" dxfId="541" priority="10">
      <formula>$J$42=0</formula>
    </cfRule>
  </conditionalFormatting>
  <conditionalFormatting sqref="J48:J51">
    <cfRule type="expression" dxfId="540" priority="3">
      <formula>$J$47=0</formula>
    </cfRule>
  </conditionalFormatting>
  <conditionalFormatting sqref="K23:K26">
    <cfRule type="expression" dxfId="539" priority="37">
      <formula>$K$22=0</formula>
    </cfRule>
  </conditionalFormatting>
  <conditionalFormatting sqref="K28:K31">
    <cfRule type="expression" dxfId="538" priority="30">
      <formula>$K$27=0</formula>
    </cfRule>
  </conditionalFormatting>
  <conditionalFormatting sqref="K33:K36">
    <cfRule type="expression" dxfId="537" priority="23">
      <formula>$K$32=0</formula>
    </cfRule>
  </conditionalFormatting>
  <conditionalFormatting sqref="K38:K41">
    <cfRule type="expression" dxfId="536" priority="16">
      <formula>$K$37=0</formula>
    </cfRule>
  </conditionalFormatting>
  <conditionalFormatting sqref="K43:K46">
    <cfRule type="expression" dxfId="535" priority="9">
      <formula>$K$42=0</formula>
    </cfRule>
  </conditionalFormatting>
  <conditionalFormatting sqref="K48:K51">
    <cfRule type="expression" dxfId="534" priority="2">
      <formula>$K$47=0</formula>
    </cfRule>
  </conditionalFormatting>
  <conditionalFormatting sqref="L23:L26">
    <cfRule type="expression" dxfId="533" priority="36">
      <formula>$L$22=0</formula>
    </cfRule>
  </conditionalFormatting>
  <conditionalFormatting sqref="L28:L31">
    <cfRule type="expression" dxfId="532" priority="29">
      <formula>$L$27=0</formula>
    </cfRule>
  </conditionalFormatting>
  <conditionalFormatting sqref="L33:L36">
    <cfRule type="expression" dxfId="531" priority="22">
      <formula>$L$32=0</formula>
    </cfRule>
  </conditionalFormatting>
  <conditionalFormatting sqref="L38:L41">
    <cfRule type="expression" dxfId="530" priority="15">
      <formula>$L$37=0</formula>
    </cfRule>
  </conditionalFormatting>
  <conditionalFormatting sqref="L43:L46">
    <cfRule type="expression" dxfId="529" priority="8">
      <formula>$L$42=0</formula>
    </cfRule>
  </conditionalFormatting>
  <conditionalFormatting sqref="L48:L51">
    <cfRule type="expression" dxfId="528" priority="1">
      <formula>$L$47=0</formula>
    </cfRule>
  </conditionalFormatting>
  <hyperlinks>
    <hyperlink ref="A1" location="'Paso 3 - Análisis'!A1" display="Volver" xr:uid="{6490C605-4F1F-4D49-BB14-836B55B7370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24" id="{EBDF9FAC-5863-4EBD-9558-826829FB6621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123" id="{FBB65AF0-30D8-4FCB-A1C1-531E883E2CD7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5B4C0-68F9-47EA-98D5-5BD8F5FE2F68}">
  <sheetPr>
    <pageSetUpPr fitToPage="1"/>
  </sheetPr>
  <dimension ref="A1:BQ51"/>
  <sheetViews>
    <sheetView showGridLines="0" zoomScaleNormal="100" workbookViewId="0">
      <selection activeCell="B6" sqref="B6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4" max="4" width="11" bestFit="1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2</v>
      </c>
      <c r="C1" s="99">
        <f>+VLOOKUP(B1,'Combos y tablas auxiliares'!G:I,2,FALSE)</f>
        <v>45689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Febrero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Febrero</v>
      </c>
      <c r="X18" s="92">
        <f>+DAY(EOMONTH(C1,0))</f>
        <v>28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Febrero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0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0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0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0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1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2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3</v>
      </c>
      <c r="G27" s="125" cm="1">
        <f t="array" ref="G27">+DAY(VLOOKUP(WEEKNUM($C$1+7,2)&amp;YEAR($C$1+7),DATA_DATE!$A:$H,COLUMN(DATA_DATE!C:C),FALSE))</f>
        <v>4</v>
      </c>
      <c r="H27" s="125" cm="1">
        <f t="array" ref="H27">+DAY(VLOOKUP(WEEKNUM($C$1+7,2)&amp;YEAR($C$1+7),DATA_DATE!$A:$H,COLUMN(DATA_DATE!D:D),FALSE))</f>
        <v>5</v>
      </c>
      <c r="I27" s="125" cm="1">
        <f t="array" ref="I27">+DAY(VLOOKUP(WEEKNUM($C$1+7,2)&amp;YEAR($C$1+7),DATA_DATE!$A:$H,COLUMN(DATA_DATE!E:E),FALSE))</f>
        <v>6</v>
      </c>
      <c r="J27" s="125" cm="1">
        <f t="array" ref="J27">+DAY(VLOOKUP(WEEKNUM($C$1+7,2)&amp;YEAR($C$1+7),DATA_DATE!$A:$H,COLUMN(DATA_DATE!F:F),FALSE))</f>
        <v>7</v>
      </c>
      <c r="K27" s="125" cm="1">
        <f t="array" ref="K27">+DAY(VLOOKUP(WEEKNUM($C$1+7,2)&amp;YEAR($C$1+7),DATA_DATE!$A:$H,COLUMN(DATA_DATE!G:G),FALSE))</f>
        <v>8</v>
      </c>
      <c r="L27" s="125" cm="1">
        <f t="array" ref="L27">+DAY(VLOOKUP(WEEKNUM($C$1+7,2)&amp;YEAR($C$1+7),DATA_DATE!$A:$H,COLUMN(DATA_DATE!H:H),FALSE))</f>
        <v>9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10</v>
      </c>
      <c r="G32" s="125" cm="1">
        <f t="array" ref="G32">+DAY(VLOOKUP(WEEKNUM($C$1+14,2)&amp;YEAR($C$1+14),DATA_DATE!$A:$H,COLUMN(DATA_DATE!C:C),FALSE))</f>
        <v>11</v>
      </c>
      <c r="H32" s="125" cm="1">
        <f t="array" ref="H32">+DAY(VLOOKUP(WEEKNUM($C$1+14,2)&amp;YEAR($C$1+14),DATA_DATE!$A:$H,COLUMN(DATA_DATE!D:D),FALSE))</f>
        <v>12</v>
      </c>
      <c r="I32" s="125" cm="1">
        <f t="array" ref="I32">+DAY(VLOOKUP(WEEKNUM($C$1+14,2)&amp;YEAR($C$1+14),DATA_DATE!$A:$H,COLUMN(DATA_DATE!E:E),FALSE))</f>
        <v>13</v>
      </c>
      <c r="J32" s="125" cm="1">
        <f t="array" ref="J32">+DAY(VLOOKUP(WEEKNUM($C$1+14,2)&amp;YEAR($C$1+14),DATA_DATE!$A:$H,COLUMN(DATA_DATE!F:F),FALSE))</f>
        <v>14</v>
      </c>
      <c r="K32" s="125" cm="1">
        <f t="array" ref="K32">+DAY(VLOOKUP(WEEKNUM($C$1+14,2)&amp;YEAR($C$1+14),DATA_DATE!$A:$H,COLUMN(DATA_DATE!G:G),FALSE))</f>
        <v>15</v>
      </c>
      <c r="L32" s="125" cm="1">
        <f t="array" ref="L32">+DAY(VLOOKUP(WEEKNUM($C$1+14,2)&amp;YEAR($C$1+14),DATA_DATE!$A:$H,COLUMN(DATA_DATE!H:H),FALSE))</f>
        <v>16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17</v>
      </c>
      <c r="G37" s="125" cm="1">
        <f t="array" ref="G37">+DAY(VLOOKUP(WEEKNUM($C$1+21,2)&amp;YEAR($C$1+21),DATA_DATE!$A:$H,COLUMN(DATA_DATE!C:C),FALSE))</f>
        <v>18</v>
      </c>
      <c r="H37" s="125" cm="1">
        <f t="array" ref="H37">+DAY(VLOOKUP(WEEKNUM($C$1+21,2)&amp;YEAR($C$1+21),DATA_DATE!$A:$H,COLUMN(DATA_DATE!D:D),FALSE))</f>
        <v>19</v>
      </c>
      <c r="I37" s="125" cm="1">
        <f t="array" ref="I37">+DAY(VLOOKUP(WEEKNUM($C$1+21,2)&amp;YEAR($C$1+21),DATA_DATE!$A:$H,COLUMN(DATA_DATE!E:E),FALSE))</f>
        <v>20</v>
      </c>
      <c r="J37" s="125" cm="1">
        <f t="array" ref="J37">+DAY(VLOOKUP(WEEKNUM($C$1+21,2)&amp;YEAR($C$1+21),DATA_DATE!$A:$H,COLUMN(DATA_DATE!F:F),FALSE))</f>
        <v>21</v>
      </c>
      <c r="K37" s="125" cm="1">
        <f t="array" ref="K37">+DAY(VLOOKUP(WEEKNUM($C$1+21,2)&amp;YEAR($C$1+21),DATA_DATE!$A:$H,COLUMN(DATA_DATE!G:G),FALSE))</f>
        <v>22</v>
      </c>
      <c r="L37" s="125" cm="1">
        <f t="array" ref="L37">+DAY(VLOOKUP(WEEKNUM($C$1+21,2)&amp;YEAR($C$1+21),DATA_DATE!$A:$H,COLUMN(DATA_DATE!H:H),FALSE))</f>
        <v>23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24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25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26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27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28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0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0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0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0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uO5O/wn8GxLNn1vNfd5VTYDghNWGtdJ3T05YpLkQYp1JcVD85OWvYjtrSoIfn4RlD1sOS0e02bFLnHWgMjyYKw==" saltValue="Qx6Z5Z7VmPh61S3DDPv/og==" spinCount="100000" sheet="1" objects="1" scenarios="1"/>
  <conditionalFormatting sqref="F23:F26">
    <cfRule type="expression" dxfId="527" priority="42">
      <formula>$F$22=0</formula>
    </cfRule>
  </conditionalFormatting>
  <conditionalFormatting sqref="F28:F31">
    <cfRule type="expression" dxfId="526" priority="35">
      <formula>$F$27=0</formula>
    </cfRule>
  </conditionalFormatting>
  <conditionalFormatting sqref="F33:F36">
    <cfRule type="expression" dxfId="525" priority="28">
      <formula>$F$32=0</formula>
    </cfRule>
  </conditionalFormatting>
  <conditionalFormatting sqref="F38:F41">
    <cfRule type="expression" dxfId="524" priority="21">
      <formula>$F$37=0</formula>
    </cfRule>
  </conditionalFormatting>
  <conditionalFormatting sqref="F43:F46">
    <cfRule type="expression" dxfId="523" priority="14">
      <formula>$F$42=0</formula>
    </cfRule>
  </conditionalFormatting>
  <conditionalFormatting sqref="F48:F51">
    <cfRule type="expression" dxfId="522" priority="7">
      <formula>$F$47=0</formula>
    </cfRule>
  </conditionalFormatting>
  <conditionalFormatting sqref="F22:L22">
    <cfRule type="cellIs" dxfId="521" priority="48" operator="equal">
      <formula>0</formula>
    </cfRule>
  </conditionalFormatting>
  <conditionalFormatting sqref="F27:L27">
    <cfRule type="cellIs" dxfId="520" priority="47" operator="equal">
      <formula>0</formula>
    </cfRule>
  </conditionalFormatting>
  <conditionalFormatting sqref="F32:L32">
    <cfRule type="cellIs" dxfId="519" priority="46" operator="equal">
      <formula>0</formula>
    </cfRule>
  </conditionalFormatting>
  <conditionalFormatting sqref="F37:L37">
    <cfRule type="cellIs" dxfId="518" priority="45" operator="equal">
      <formula>0</formula>
    </cfRule>
  </conditionalFormatting>
  <conditionalFormatting sqref="F42:L42">
    <cfRule type="cellIs" dxfId="517" priority="44" operator="equal">
      <formula>0</formula>
    </cfRule>
  </conditionalFormatting>
  <conditionalFormatting sqref="F47:L47">
    <cfRule type="cellIs" dxfId="516" priority="43" operator="equal">
      <formula>0</formula>
    </cfRule>
  </conditionalFormatting>
  <conditionalFormatting sqref="G23:G26">
    <cfRule type="expression" dxfId="515" priority="41">
      <formula>$G$22=0</formula>
    </cfRule>
  </conditionalFormatting>
  <conditionalFormatting sqref="G28:G31">
    <cfRule type="expression" dxfId="514" priority="34">
      <formula>$G$27=0</formula>
    </cfRule>
  </conditionalFormatting>
  <conditionalFormatting sqref="G33:G36">
    <cfRule type="expression" dxfId="513" priority="27">
      <formula>$G$32=0</formula>
    </cfRule>
  </conditionalFormatting>
  <conditionalFormatting sqref="G38:G41">
    <cfRule type="expression" dxfId="512" priority="20">
      <formula>$G$37=0</formula>
    </cfRule>
  </conditionalFormatting>
  <conditionalFormatting sqref="G43:G46">
    <cfRule type="expression" dxfId="511" priority="13">
      <formula>$G$42=0</formula>
    </cfRule>
  </conditionalFormatting>
  <conditionalFormatting sqref="G48:G51">
    <cfRule type="expression" dxfId="510" priority="6">
      <formula>$G$47=0</formula>
    </cfRule>
  </conditionalFormatting>
  <conditionalFormatting sqref="H23:H26">
    <cfRule type="expression" dxfId="509" priority="40">
      <formula>$H$22=0</formula>
    </cfRule>
  </conditionalFormatting>
  <conditionalFormatting sqref="H28:H31">
    <cfRule type="expression" dxfId="508" priority="33">
      <formula>$H$27=0</formula>
    </cfRule>
  </conditionalFormatting>
  <conditionalFormatting sqref="H33:H36">
    <cfRule type="expression" dxfId="507" priority="26">
      <formula>$H$32=0</formula>
    </cfRule>
  </conditionalFormatting>
  <conditionalFormatting sqref="H38:H41">
    <cfRule type="expression" dxfId="506" priority="19">
      <formula>$H$37=0</formula>
    </cfRule>
  </conditionalFormatting>
  <conditionalFormatting sqref="H43:H46">
    <cfRule type="expression" dxfId="505" priority="12">
      <formula>$H$42=0</formula>
    </cfRule>
  </conditionalFormatting>
  <conditionalFormatting sqref="H48:H51">
    <cfRule type="expression" dxfId="504" priority="5">
      <formula>$H$47=0</formula>
    </cfRule>
  </conditionalFormatting>
  <conditionalFormatting sqref="I23:I26">
    <cfRule type="expression" dxfId="503" priority="39">
      <formula>$I$22=0</formula>
    </cfRule>
  </conditionalFormatting>
  <conditionalFormatting sqref="I28:I31">
    <cfRule type="expression" dxfId="502" priority="32">
      <formula>$I$27=0</formula>
    </cfRule>
  </conditionalFormatting>
  <conditionalFormatting sqref="I33:I36">
    <cfRule type="expression" dxfId="501" priority="25">
      <formula>$I$32=0</formula>
    </cfRule>
  </conditionalFormatting>
  <conditionalFormatting sqref="I38:I41">
    <cfRule type="expression" dxfId="500" priority="18">
      <formula>$I$37=0</formula>
    </cfRule>
  </conditionalFormatting>
  <conditionalFormatting sqref="I43:I46">
    <cfRule type="expression" dxfId="499" priority="11">
      <formula>$I$42=0</formula>
    </cfRule>
  </conditionalFormatting>
  <conditionalFormatting sqref="I48:I51">
    <cfRule type="expression" dxfId="498" priority="4">
      <formula>$I$47=0</formula>
    </cfRule>
  </conditionalFormatting>
  <conditionalFormatting sqref="J23:J26">
    <cfRule type="expression" dxfId="497" priority="38">
      <formula>$J$22=0</formula>
    </cfRule>
  </conditionalFormatting>
  <conditionalFormatting sqref="J28:J31">
    <cfRule type="expression" dxfId="496" priority="31">
      <formula>$J$27=0</formula>
    </cfRule>
  </conditionalFormatting>
  <conditionalFormatting sqref="J33:J36">
    <cfRule type="expression" dxfId="495" priority="24">
      <formula>$J$32=0</formula>
    </cfRule>
  </conditionalFormatting>
  <conditionalFormatting sqref="J38:J41">
    <cfRule type="expression" dxfId="494" priority="17">
      <formula>$J$37=0</formula>
    </cfRule>
  </conditionalFormatting>
  <conditionalFormatting sqref="J43:J46">
    <cfRule type="expression" dxfId="493" priority="10">
      <formula>$J$42=0</formula>
    </cfRule>
  </conditionalFormatting>
  <conditionalFormatting sqref="J48:J51">
    <cfRule type="expression" dxfId="492" priority="3">
      <formula>$J$47=0</formula>
    </cfRule>
  </conditionalFormatting>
  <conditionalFormatting sqref="K23:K26">
    <cfRule type="expression" dxfId="491" priority="37">
      <formula>$K$22=0</formula>
    </cfRule>
  </conditionalFormatting>
  <conditionalFormatting sqref="K28:K31">
    <cfRule type="expression" dxfId="490" priority="30">
      <formula>$K$27=0</formula>
    </cfRule>
  </conditionalFormatting>
  <conditionalFormatting sqref="K33:K36">
    <cfRule type="expression" dxfId="489" priority="23">
      <formula>$K$32=0</formula>
    </cfRule>
  </conditionalFormatting>
  <conditionalFormatting sqref="K38:K41">
    <cfRule type="expression" dxfId="488" priority="16">
      <formula>$K$37=0</formula>
    </cfRule>
  </conditionalFormatting>
  <conditionalFormatting sqref="K43:K46">
    <cfRule type="expression" dxfId="487" priority="9">
      <formula>$K$42=0</formula>
    </cfRule>
  </conditionalFormatting>
  <conditionalFormatting sqref="K48:K51">
    <cfRule type="expression" dxfId="486" priority="2">
      <formula>$K$47=0</formula>
    </cfRule>
  </conditionalFormatting>
  <conditionalFormatting sqref="L23:L26">
    <cfRule type="expression" dxfId="485" priority="36">
      <formula>$L$22=0</formula>
    </cfRule>
  </conditionalFormatting>
  <conditionalFormatting sqref="L28:L31">
    <cfRule type="expression" dxfId="484" priority="29">
      <formula>$L$27=0</formula>
    </cfRule>
  </conditionalFormatting>
  <conditionalFormatting sqref="L33:L36">
    <cfRule type="expression" dxfId="483" priority="22">
      <formula>$L$32=0</formula>
    </cfRule>
  </conditionalFormatting>
  <conditionalFormatting sqref="L38:L41">
    <cfRule type="expression" dxfId="482" priority="15">
      <formula>$L$37=0</formula>
    </cfRule>
  </conditionalFormatting>
  <conditionalFormatting sqref="L43:L46">
    <cfRule type="expression" dxfId="481" priority="8">
      <formula>$L$42=0</formula>
    </cfRule>
  </conditionalFormatting>
  <conditionalFormatting sqref="L48:L51">
    <cfRule type="expression" dxfId="480" priority="1">
      <formula>$L$47=0</formula>
    </cfRule>
  </conditionalFormatting>
  <hyperlinks>
    <hyperlink ref="A1" location="'Paso 3 - Análisis'!A1" display="Volver" xr:uid="{27F4BD15-FB1C-4B4F-8F35-B35699C5C4C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E7B90585-02F5-4A9B-A4D2-93803E4C0343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CC1B90E8-D307-4BD3-8340-6DC7F00FE4DC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FA197-F547-479F-A082-700B06BB8686}">
  <sheetPr>
    <pageSetUpPr fitToPage="1"/>
  </sheetPr>
  <dimension ref="A1:BQ51"/>
  <sheetViews>
    <sheetView showGridLines="0" zoomScaleNormal="100" workbookViewId="0">
      <selection activeCell="C6" sqref="C6"/>
    </sheetView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4" max="4" width="11" bestFit="1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3</v>
      </c>
      <c r="C1" s="99">
        <f>+VLOOKUP(B1,'Combos y tablas auxiliares'!G:I,2,FALSE)</f>
        <v>45717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Marzo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9999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>
        <v>9999</v>
      </c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Marzo</v>
      </c>
      <c r="X18" s="92">
        <f>+DAY(EOMONTH(C1,0))</f>
        <v>31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Marzo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0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0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0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0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1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2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3</v>
      </c>
      <c r="G27" s="125" cm="1">
        <f t="array" ref="G27">+DAY(VLOOKUP(WEEKNUM($C$1+7,2)&amp;YEAR($C$1+7),DATA_DATE!$A:$H,COLUMN(DATA_DATE!C:C),FALSE))</f>
        <v>4</v>
      </c>
      <c r="H27" s="125" cm="1">
        <f t="array" ref="H27">+DAY(VLOOKUP(WEEKNUM($C$1+7,2)&amp;YEAR($C$1+7),DATA_DATE!$A:$H,COLUMN(DATA_DATE!D:D),FALSE))</f>
        <v>5</v>
      </c>
      <c r="I27" s="125" cm="1">
        <f t="array" ref="I27">+DAY(VLOOKUP(WEEKNUM($C$1+7,2)&amp;YEAR($C$1+7),DATA_DATE!$A:$H,COLUMN(DATA_DATE!E:E),FALSE))</f>
        <v>6</v>
      </c>
      <c r="J27" s="125" cm="1">
        <f t="array" ref="J27">+DAY(VLOOKUP(WEEKNUM($C$1+7,2)&amp;YEAR($C$1+7),DATA_DATE!$A:$H,COLUMN(DATA_DATE!F:F),FALSE))</f>
        <v>7</v>
      </c>
      <c r="K27" s="125" cm="1">
        <f t="array" ref="K27">+DAY(VLOOKUP(WEEKNUM($C$1+7,2)&amp;YEAR($C$1+7),DATA_DATE!$A:$H,COLUMN(DATA_DATE!G:G),FALSE))</f>
        <v>8</v>
      </c>
      <c r="L27" s="125" cm="1">
        <f t="array" ref="L27">+DAY(VLOOKUP(WEEKNUM($C$1+7,2)&amp;YEAR($C$1+7),DATA_DATE!$A:$H,COLUMN(DATA_DATE!H:H),FALSE))</f>
        <v>9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10</v>
      </c>
      <c r="G32" s="125" cm="1">
        <f t="array" ref="G32">+DAY(VLOOKUP(WEEKNUM($C$1+14,2)&amp;YEAR($C$1+14),DATA_DATE!$A:$H,COLUMN(DATA_DATE!C:C),FALSE))</f>
        <v>11</v>
      </c>
      <c r="H32" s="125" cm="1">
        <f t="array" ref="H32">+DAY(VLOOKUP(WEEKNUM($C$1+14,2)&amp;YEAR($C$1+14),DATA_DATE!$A:$H,COLUMN(DATA_DATE!D:D),FALSE))</f>
        <v>12</v>
      </c>
      <c r="I32" s="125" cm="1">
        <f t="array" ref="I32">+DAY(VLOOKUP(WEEKNUM($C$1+14,2)&amp;YEAR($C$1+14),DATA_DATE!$A:$H,COLUMN(DATA_DATE!E:E),FALSE))</f>
        <v>13</v>
      </c>
      <c r="J32" s="125" cm="1">
        <f t="array" ref="J32">+DAY(VLOOKUP(WEEKNUM($C$1+14,2)&amp;YEAR($C$1+14),DATA_DATE!$A:$H,COLUMN(DATA_DATE!F:F),FALSE))</f>
        <v>14</v>
      </c>
      <c r="K32" s="125" cm="1">
        <f t="array" ref="K32">+DAY(VLOOKUP(WEEKNUM($C$1+14,2)&amp;YEAR($C$1+14),DATA_DATE!$A:$H,COLUMN(DATA_DATE!G:G),FALSE))</f>
        <v>15</v>
      </c>
      <c r="L32" s="125" cm="1">
        <f t="array" ref="L32">+DAY(VLOOKUP(WEEKNUM($C$1+14,2)&amp;YEAR($C$1+14),DATA_DATE!$A:$H,COLUMN(DATA_DATE!H:H),FALSE))</f>
        <v>16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17</v>
      </c>
      <c r="G37" s="125" cm="1">
        <f t="array" ref="G37">+DAY(VLOOKUP(WEEKNUM($C$1+21,2)&amp;YEAR($C$1+21),DATA_DATE!$A:$H,COLUMN(DATA_DATE!C:C),FALSE))</f>
        <v>18</v>
      </c>
      <c r="H37" s="125" cm="1">
        <f t="array" ref="H37">+DAY(VLOOKUP(WEEKNUM($C$1+21,2)&amp;YEAR($C$1+21),DATA_DATE!$A:$H,COLUMN(DATA_DATE!D:D),FALSE))</f>
        <v>19</v>
      </c>
      <c r="I37" s="125" cm="1">
        <f t="array" ref="I37">+DAY(VLOOKUP(WEEKNUM($C$1+21,2)&amp;YEAR($C$1+21),DATA_DATE!$A:$H,COLUMN(DATA_DATE!E:E),FALSE))</f>
        <v>20</v>
      </c>
      <c r="J37" s="125" cm="1">
        <f t="array" ref="J37">+DAY(VLOOKUP(WEEKNUM($C$1+21,2)&amp;YEAR($C$1+21),DATA_DATE!$A:$H,COLUMN(DATA_DATE!F:F),FALSE))</f>
        <v>21</v>
      </c>
      <c r="K37" s="125" cm="1">
        <f t="array" ref="K37">+DAY(VLOOKUP(WEEKNUM($C$1+21,2)&amp;YEAR($C$1+21),DATA_DATE!$A:$H,COLUMN(DATA_DATE!G:G),FALSE))</f>
        <v>22</v>
      </c>
      <c r="L37" s="125" cm="1">
        <f t="array" ref="L37">+DAY(VLOOKUP(WEEKNUM($C$1+21,2)&amp;YEAR($C$1+21),DATA_DATE!$A:$H,COLUMN(DATA_DATE!H:H),FALSE))</f>
        <v>23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24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25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26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27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28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29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30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31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31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W7Um9D61GIwjxxuqg6KB0msQaz1KIqfn38xZEMfqEg1cWXg3sk02suOEpN9IHAR2Xh4oAdqZw30kgcKn48Rc/Q==" saltValue="TMzQ9VyqPyvqFwiq6uL0Jg==" spinCount="100000" sheet="1" objects="1" scenarios="1"/>
  <conditionalFormatting sqref="F23:F26">
    <cfRule type="expression" dxfId="479" priority="42">
      <formula>$F$22=0</formula>
    </cfRule>
  </conditionalFormatting>
  <conditionalFormatting sqref="F28:F31">
    <cfRule type="expression" dxfId="478" priority="35">
      <formula>$F$27=0</formula>
    </cfRule>
  </conditionalFormatting>
  <conditionalFormatting sqref="F33:F36">
    <cfRule type="expression" dxfId="477" priority="28">
      <formula>$F$32=0</formula>
    </cfRule>
  </conditionalFormatting>
  <conditionalFormatting sqref="F38:F41">
    <cfRule type="expression" dxfId="476" priority="21">
      <formula>$F$37=0</formula>
    </cfRule>
  </conditionalFormatting>
  <conditionalFormatting sqref="F43:F46">
    <cfRule type="expression" dxfId="475" priority="14">
      <formula>$F$42=0</formula>
    </cfRule>
  </conditionalFormatting>
  <conditionalFormatting sqref="F48:F51">
    <cfRule type="expression" dxfId="474" priority="7">
      <formula>$F$47=0</formula>
    </cfRule>
  </conditionalFormatting>
  <conditionalFormatting sqref="F22:L22">
    <cfRule type="cellIs" dxfId="473" priority="48" operator="equal">
      <formula>0</formula>
    </cfRule>
  </conditionalFormatting>
  <conditionalFormatting sqref="F27:L27">
    <cfRule type="cellIs" dxfId="472" priority="47" operator="equal">
      <formula>0</formula>
    </cfRule>
  </conditionalFormatting>
  <conditionalFormatting sqref="F32:L32">
    <cfRule type="cellIs" dxfId="471" priority="46" operator="equal">
      <formula>0</formula>
    </cfRule>
  </conditionalFormatting>
  <conditionalFormatting sqref="F37:L37">
    <cfRule type="cellIs" dxfId="470" priority="45" operator="equal">
      <formula>0</formula>
    </cfRule>
  </conditionalFormatting>
  <conditionalFormatting sqref="F42:L42">
    <cfRule type="cellIs" dxfId="469" priority="44" operator="equal">
      <formula>0</formula>
    </cfRule>
  </conditionalFormatting>
  <conditionalFormatting sqref="F47:L47">
    <cfRule type="cellIs" dxfId="468" priority="43" operator="equal">
      <formula>0</formula>
    </cfRule>
  </conditionalFormatting>
  <conditionalFormatting sqref="G23:G26">
    <cfRule type="expression" dxfId="467" priority="41">
      <formula>$G$22=0</formula>
    </cfRule>
  </conditionalFormatting>
  <conditionalFormatting sqref="G28:G31">
    <cfRule type="expression" dxfId="466" priority="34">
      <formula>$G$27=0</formula>
    </cfRule>
  </conditionalFormatting>
  <conditionalFormatting sqref="G33:G36">
    <cfRule type="expression" dxfId="465" priority="27">
      <formula>$G$32=0</formula>
    </cfRule>
  </conditionalFormatting>
  <conditionalFormatting sqref="G38:G41">
    <cfRule type="expression" dxfId="464" priority="20">
      <formula>$G$37=0</formula>
    </cfRule>
  </conditionalFormatting>
  <conditionalFormatting sqref="G43:G46">
    <cfRule type="expression" dxfId="463" priority="13">
      <formula>$G$42=0</formula>
    </cfRule>
  </conditionalFormatting>
  <conditionalFormatting sqref="G48:G51">
    <cfRule type="expression" dxfId="462" priority="6">
      <formula>$G$47=0</formula>
    </cfRule>
  </conditionalFormatting>
  <conditionalFormatting sqref="H23:H26">
    <cfRule type="expression" dxfId="461" priority="40">
      <formula>$H$22=0</formula>
    </cfRule>
  </conditionalFormatting>
  <conditionalFormatting sqref="H28:H31">
    <cfRule type="expression" dxfId="460" priority="33">
      <formula>$H$27=0</formula>
    </cfRule>
  </conditionalFormatting>
  <conditionalFormatting sqref="H33:H36">
    <cfRule type="expression" dxfId="459" priority="26">
      <formula>$H$32=0</formula>
    </cfRule>
  </conditionalFormatting>
  <conditionalFormatting sqref="H38:H41">
    <cfRule type="expression" dxfId="458" priority="19">
      <formula>$H$37=0</formula>
    </cfRule>
  </conditionalFormatting>
  <conditionalFormatting sqref="H43:H46">
    <cfRule type="expression" dxfId="457" priority="12">
      <formula>$H$42=0</formula>
    </cfRule>
  </conditionalFormatting>
  <conditionalFormatting sqref="H48:H51">
    <cfRule type="expression" dxfId="456" priority="5">
      <formula>$H$47=0</formula>
    </cfRule>
  </conditionalFormatting>
  <conditionalFormatting sqref="I23:I26">
    <cfRule type="expression" dxfId="455" priority="39">
      <formula>$I$22=0</formula>
    </cfRule>
  </conditionalFormatting>
  <conditionalFormatting sqref="I28:I31">
    <cfRule type="expression" dxfId="454" priority="32">
      <formula>$I$27=0</formula>
    </cfRule>
  </conditionalFormatting>
  <conditionalFormatting sqref="I33:I36">
    <cfRule type="expression" dxfId="453" priority="25">
      <formula>$I$32=0</formula>
    </cfRule>
  </conditionalFormatting>
  <conditionalFormatting sqref="I38:I41">
    <cfRule type="expression" dxfId="452" priority="18">
      <formula>$I$37=0</formula>
    </cfRule>
  </conditionalFormatting>
  <conditionalFormatting sqref="I43:I46">
    <cfRule type="expression" dxfId="451" priority="11">
      <formula>$I$42=0</formula>
    </cfRule>
  </conditionalFormatting>
  <conditionalFormatting sqref="I48:I51">
    <cfRule type="expression" dxfId="450" priority="4">
      <formula>$I$47=0</formula>
    </cfRule>
  </conditionalFormatting>
  <conditionalFormatting sqref="J23:J26">
    <cfRule type="expression" dxfId="449" priority="38">
      <formula>$J$22=0</formula>
    </cfRule>
  </conditionalFormatting>
  <conditionalFormatting sqref="J28:J31">
    <cfRule type="expression" dxfId="448" priority="31">
      <formula>$J$27=0</formula>
    </cfRule>
  </conditionalFormatting>
  <conditionalFormatting sqref="J33:J36">
    <cfRule type="expression" dxfId="447" priority="24">
      <formula>$J$32=0</formula>
    </cfRule>
  </conditionalFormatting>
  <conditionalFormatting sqref="J38:J41">
    <cfRule type="expression" dxfId="446" priority="17">
      <formula>$J$37=0</formula>
    </cfRule>
  </conditionalFormatting>
  <conditionalFormatting sqref="J43:J46">
    <cfRule type="expression" dxfId="445" priority="10">
      <formula>$J$42=0</formula>
    </cfRule>
  </conditionalFormatting>
  <conditionalFormatting sqref="J48:J51">
    <cfRule type="expression" dxfId="444" priority="3">
      <formula>$J$47=0</formula>
    </cfRule>
  </conditionalFormatting>
  <conditionalFormatting sqref="K23:K26">
    <cfRule type="expression" dxfId="443" priority="37">
      <formula>$K$22=0</formula>
    </cfRule>
  </conditionalFormatting>
  <conditionalFormatting sqref="K28:K31">
    <cfRule type="expression" dxfId="442" priority="30">
      <formula>$K$27=0</formula>
    </cfRule>
  </conditionalFormatting>
  <conditionalFormatting sqref="K33:K36">
    <cfRule type="expression" dxfId="441" priority="23">
      <formula>$K$32=0</formula>
    </cfRule>
  </conditionalFormatting>
  <conditionalFormatting sqref="K38:K41">
    <cfRule type="expression" dxfId="440" priority="16">
      <formula>$K$37=0</formula>
    </cfRule>
  </conditionalFormatting>
  <conditionalFormatting sqref="K43:K46">
    <cfRule type="expression" dxfId="439" priority="9">
      <formula>$K$42=0</formula>
    </cfRule>
  </conditionalFormatting>
  <conditionalFormatting sqref="K48:K51">
    <cfRule type="expression" dxfId="438" priority="2">
      <formula>$K$47=0</formula>
    </cfRule>
  </conditionalFormatting>
  <conditionalFormatting sqref="L23:L26">
    <cfRule type="expression" dxfId="437" priority="36">
      <formula>$L$22=0</formula>
    </cfRule>
  </conditionalFormatting>
  <conditionalFormatting sqref="L28:L31">
    <cfRule type="expression" dxfId="436" priority="29">
      <formula>$L$27=0</formula>
    </cfRule>
  </conditionalFormatting>
  <conditionalFormatting sqref="L33:L36">
    <cfRule type="expression" dxfId="435" priority="22">
      <formula>$L$32=0</formula>
    </cfRule>
  </conditionalFormatting>
  <conditionalFormatting sqref="L38:L41">
    <cfRule type="expression" dxfId="434" priority="15">
      <formula>$L$37=0</formula>
    </cfRule>
  </conditionalFormatting>
  <conditionalFormatting sqref="L43:L46">
    <cfRule type="expression" dxfId="433" priority="8">
      <formula>$L$42=0</formula>
    </cfRule>
  </conditionalFormatting>
  <conditionalFormatting sqref="L48:L51">
    <cfRule type="expression" dxfId="432" priority="1">
      <formula>$L$47=0</formula>
    </cfRule>
  </conditionalFormatting>
  <hyperlinks>
    <hyperlink ref="A1" location="'Paso 3 - Análisis'!A1" display="Volver" xr:uid="{0EF60F3B-C12D-412A-BFC9-11E38C1874DC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0A693B1F-4DB4-459E-9659-0BB6FB5608D7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9073F26D-4470-4C5F-9BFE-5FA34FE591DA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91DD-E419-4C34-8F28-7340206EC51B}">
  <sheetPr>
    <pageSetUpPr fitToPage="1"/>
  </sheetPr>
  <dimension ref="A1:BQ51"/>
  <sheetViews>
    <sheetView showGridLines="0" zoomScaleNormal="100" workbookViewId="0"/>
  </sheetViews>
  <sheetFormatPr baseColWidth="10" defaultColWidth="10.7109375" defaultRowHeight="15" x14ac:dyDescent="0.25"/>
  <cols>
    <col min="1" max="1" width="13.42578125" bestFit="1" customWidth="1"/>
    <col min="3" max="3" width="15.140625" customWidth="1"/>
    <col min="4" max="4" width="11" bestFit="1" customWidth="1"/>
    <col min="5" max="5" width="3.28515625" customWidth="1"/>
    <col min="6" max="9" width="22.42578125" bestFit="1" customWidth="1"/>
    <col min="10" max="10" width="23.28515625" bestFit="1" customWidth="1"/>
    <col min="11" max="12" width="22.42578125" bestFit="1" customWidth="1"/>
    <col min="13" max="13" width="20.28515625" bestFit="1" customWidth="1"/>
    <col min="14" max="14" width="10.28515625" bestFit="1" customWidth="1"/>
    <col min="15" max="15" width="2" customWidth="1"/>
    <col min="16" max="16" width="13" bestFit="1" customWidth="1"/>
    <col min="17" max="17" width="3.85546875" bestFit="1" customWidth="1"/>
    <col min="19" max="19" width="8" bestFit="1" customWidth="1"/>
    <col min="22" max="22" width="5.85546875" bestFit="1" customWidth="1"/>
    <col min="23" max="26" width="11" bestFit="1" customWidth="1"/>
    <col min="27" max="27" width="10.7109375" customWidth="1"/>
    <col min="34" max="34" width="17.28515625" bestFit="1" customWidth="1"/>
    <col min="35" max="35" width="6.5703125" bestFit="1" customWidth="1"/>
    <col min="36" max="36" width="7.28515625" bestFit="1" customWidth="1"/>
    <col min="37" max="37" width="9.85546875" bestFit="1" customWidth="1"/>
    <col min="38" max="38" width="7.140625" bestFit="1" customWidth="1"/>
    <col min="39" max="40" width="11" bestFit="1" customWidth="1"/>
    <col min="41" max="41" width="9.140625" bestFit="1" customWidth="1"/>
    <col min="42" max="69" width="11.5703125" bestFit="1" customWidth="1"/>
  </cols>
  <sheetData>
    <row r="1" spans="1:69" x14ac:dyDescent="0.25">
      <c r="A1" s="35" t="s">
        <v>57</v>
      </c>
      <c r="B1" s="80">
        <v>4</v>
      </c>
      <c r="C1" s="99">
        <f>+VLOOKUP(B1,'Combos y tablas auxiliares'!G:I,2,FALSE)</f>
        <v>45748</v>
      </c>
      <c r="F1" s="13"/>
    </row>
    <row r="2" spans="1:69" ht="21" x14ac:dyDescent="0.35">
      <c r="B2" s="9" t="s">
        <v>58</v>
      </c>
      <c r="C2" s="9"/>
      <c r="D2" s="9" t="str">
        <f>+IF(MONTH(C1)=1,"Enero",IF(MONTH(C1)=2,"Febrero",IF(MONTH(C1)=3,"Marzo",IF(MONTH(C1)=4,"Abril",IF(MONTH(C1)=5,"Mayo",IF(MONTH(C1)=6,"Junio",IF(MONTH(C1)=7,"Julio",IF(MONTH(C1)=8,"Agosto",IF(MONTH(C1)=9,"Septiembre",IF(MONTH(C1)=10,"Octubre",IF(MONTH(C1)=11,"Noviembre",IF(MONTH(C1)=12,"Diciembre","Error"))))))))))))</f>
        <v>Abril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69" ht="15.75" x14ac:dyDescent="0.25">
      <c r="H3" s="12"/>
      <c r="I3" s="12"/>
    </row>
    <row r="4" spans="1:69" ht="15.75" x14ac:dyDescent="0.25">
      <c r="B4" s="11" t="s">
        <v>59</v>
      </c>
      <c r="C4" s="11" t="s">
        <v>17</v>
      </c>
      <c r="D4" s="14">
        <f>+SUM(D5:D51)</f>
        <v>0</v>
      </c>
      <c r="H4" s="12"/>
      <c r="I4" s="12"/>
    </row>
    <row r="5" spans="1:69" x14ac:dyDescent="0.25">
      <c r="B5" s="15"/>
      <c r="C5" s="15"/>
      <c r="D5" s="16"/>
    </row>
    <row r="6" spans="1:69" x14ac:dyDescent="0.25">
      <c r="B6" s="15"/>
      <c r="C6" s="15"/>
      <c r="D6" s="16"/>
    </row>
    <row r="7" spans="1:69" x14ac:dyDescent="0.25">
      <c r="B7" s="15"/>
      <c r="C7" s="15"/>
      <c r="D7" s="16"/>
    </row>
    <row r="8" spans="1:69" x14ac:dyDescent="0.25">
      <c r="B8" s="15"/>
      <c r="C8" s="15"/>
      <c r="D8" s="16"/>
    </row>
    <row r="9" spans="1:69" x14ac:dyDescent="0.25">
      <c r="B9" s="15"/>
      <c r="C9" s="15"/>
      <c r="D9" s="16"/>
    </row>
    <row r="10" spans="1:69" x14ac:dyDescent="0.25">
      <c r="B10" s="15"/>
      <c r="C10" s="15"/>
      <c r="D10" s="15"/>
    </row>
    <row r="11" spans="1:69" x14ac:dyDescent="0.25">
      <c r="B11" s="15"/>
      <c r="C11" s="15"/>
      <c r="D11" s="15"/>
    </row>
    <row r="12" spans="1:69" x14ac:dyDescent="0.25">
      <c r="B12" s="15"/>
      <c r="C12" s="15"/>
      <c r="D12" s="15"/>
    </row>
    <row r="13" spans="1:69" x14ac:dyDescent="0.25">
      <c r="B13" s="15"/>
      <c r="C13" s="15"/>
      <c r="D13" s="15"/>
    </row>
    <row r="14" spans="1:69" x14ac:dyDescent="0.25">
      <c r="B14" s="15"/>
      <c r="C14" s="15"/>
      <c r="D14" s="15"/>
    </row>
    <row r="15" spans="1:69" x14ac:dyDescent="0.25">
      <c r="B15" s="15"/>
      <c r="C15" s="15"/>
      <c r="D15" s="15"/>
    </row>
    <row r="16" spans="1:69" x14ac:dyDescent="0.25">
      <c r="B16" s="15"/>
      <c r="C16" s="15"/>
      <c r="D16" s="15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>
        <v>1</v>
      </c>
      <c r="AN16" s="80">
        <v>2</v>
      </c>
      <c r="AO16" s="80">
        <v>3</v>
      </c>
      <c r="AP16" s="80">
        <v>4</v>
      </c>
      <c r="AQ16" s="80">
        <v>5</v>
      </c>
      <c r="AR16" s="80">
        <v>6</v>
      </c>
      <c r="AS16" s="80">
        <v>7</v>
      </c>
      <c r="AT16" s="80">
        <v>8</v>
      </c>
      <c r="AU16" s="80">
        <v>9</v>
      </c>
      <c r="AV16" s="80">
        <v>10</v>
      </c>
      <c r="AW16" s="80">
        <v>11</v>
      </c>
      <c r="AX16" s="80">
        <v>12</v>
      </c>
      <c r="AY16" s="80">
        <v>13</v>
      </c>
      <c r="AZ16" s="80">
        <v>14</v>
      </c>
      <c r="BA16" s="80">
        <v>15</v>
      </c>
      <c r="BB16" s="80">
        <v>16</v>
      </c>
      <c r="BC16" s="80">
        <v>17</v>
      </c>
      <c r="BD16" s="80">
        <v>18</v>
      </c>
      <c r="BE16" s="80">
        <v>19</v>
      </c>
      <c r="BF16" s="80">
        <v>20</v>
      </c>
      <c r="BG16" s="80">
        <v>21</v>
      </c>
      <c r="BH16" s="80">
        <v>22</v>
      </c>
      <c r="BI16" s="80">
        <v>23</v>
      </c>
      <c r="BJ16" s="80">
        <v>24</v>
      </c>
      <c r="BK16" s="80">
        <v>25</v>
      </c>
      <c r="BL16" s="80">
        <v>26</v>
      </c>
      <c r="BM16" s="80">
        <v>27</v>
      </c>
      <c r="BN16" s="80">
        <v>28</v>
      </c>
      <c r="BO16" s="80">
        <v>29</v>
      </c>
      <c r="BP16" s="80">
        <v>30</v>
      </c>
      <c r="BQ16" s="80"/>
    </row>
    <row r="17" spans="2:69" ht="15" customHeight="1" x14ac:dyDescent="0.25">
      <c r="B17" s="15"/>
      <c r="C17" s="15"/>
      <c r="D17" s="15"/>
      <c r="W17" s="80" t="s">
        <v>4</v>
      </c>
      <c r="X17" s="91" t="s">
        <v>38</v>
      </c>
      <c r="Y17" s="91" t="s">
        <v>34</v>
      </c>
      <c r="Z17" s="91" t="s">
        <v>36</v>
      </c>
      <c r="AA17" s="91" t="s">
        <v>35</v>
      </c>
      <c r="AB17" s="91" t="s">
        <v>60</v>
      </c>
      <c r="AC17" s="91" t="s">
        <v>40</v>
      </c>
      <c r="AD17" s="91" t="s">
        <v>61</v>
      </c>
      <c r="AE17" s="91" t="s">
        <v>62</v>
      </c>
      <c r="AF17" s="80"/>
      <c r="AG17" s="80"/>
      <c r="AH17" s="80"/>
      <c r="AI17" s="80" t="s">
        <v>63</v>
      </c>
      <c r="AJ17" s="80" t="s">
        <v>64</v>
      </c>
      <c r="AK17" s="80" t="s">
        <v>65</v>
      </c>
      <c r="AL17" s="80" t="s">
        <v>66</v>
      </c>
      <c r="AM17" s="80" t="s">
        <v>67</v>
      </c>
      <c r="AN17" s="80" t="s">
        <v>68</v>
      </c>
      <c r="AO17" s="80" t="s">
        <v>69</v>
      </c>
      <c r="AP17" s="80" t="s">
        <v>63</v>
      </c>
      <c r="AQ17" s="80" t="s">
        <v>64</v>
      </c>
      <c r="AR17" s="80" t="s">
        <v>65</v>
      </c>
      <c r="AS17" s="80" t="s">
        <v>66</v>
      </c>
      <c r="AT17" s="80" t="s">
        <v>67</v>
      </c>
      <c r="AU17" s="80" t="s">
        <v>68</v>
      </c>
      <c r="AV17" s="80" t="s">
        <v>69</v>
      </c>
      <c r="AW17" s="80" t="s">
        <v>63</v>
      </c>
      <c r="AX17" s="80" t="s">
        <v>64</v>
      </c>
      <c r="AY17" s="80" t="s">
        <v>65</v>
      </c>
      <c r="AZ17" s="80" t="s">
        <v>66</v>
      </c>
      <c r="BA17" s="80" t="s">
        <v>67</v>
      </c>
      <c r="BB17" s="80" t="s">
        <v>68</v>
      </c>
      <c r="BC17" s="80" t="s">
        <v>69</v>
      </c>
      <c r="BD17" s="80" t="s">
        <v>63</v>
      </c>
      <c r="BE17" s="80" t="s">
        <v>64</v>
      </c>
      <c r="BF17" s="80" t="s">
        <v>65</v>
      </c>
      <c r="BG17" s="80" t="s">
        <v>66</v>
      </c>
      <c r="BH17" s="80" t="s">
        <v>67</v>
      </c>
      <c r="BI17" s="80" t="s">
        <v>68</v>
      </c>
      <c r="BJ17" s="80" t="s">
        <v>69</v>
      </c>
      <c r="BK17" s="80" t="s">
        <v>63</v>
      </c>
      <c r="BL17" s="80" t="s">
        <v>64</v>
      </c>
      <c r="BM17" s="80" t="s">
        <v>65</v>
      </c>
      <c r="BN17" s="80" t="s">
        <v>66</v>
      </c>
      <c r="BO17" s="80" t="s">
        <v>67</v>
      </c>
      <c r="BP17" s="80" t="s">
        <v>68</v>
      </c>
      <c r="BQ17" s="80" t="s">
        <v>69</v>
      </c>
    </row>
    <row r="18" spans="2:69" x14ac:dyDescent="0.25">
      <c r="B18" s="15"/>
      <c r="C18" s="15"/>
      <c r="D18" s="15"/>
      <c r="W18" s="80" t="str">
        <f>+D2</f>
        <v>Abril</v>
      </c>
      <c r="X18" s="92">
        <f>+DAY(EOMONTH(C1,0))</f>
        <v>30</v>
      </c>
      <c r="Y18" s="100">
        <f>+VLOOKUP(D2,'Paso 3 - Análisis'!$O$10:$U$22,5,FALSE)</f>
        <v>0</v>
      </c>
      <c r="Z18" s="100">
        <f>+VLOOKUP(D2,'Paso 3 - Análisis'!$O$10:$U$22,7,FALSE)</f>
        <v>0</v>
      </c>
      <c r="AA18" s="100">
        <f>+Y18-Z18</f>
        <v>0</v>
      </c>
      <c r="AB18" s="92"/>
      <c r="AC18" s="92"/>
      <c r="AD18" s="80"/>
      <c r="AE18" s="80"/>
      <c r="AF18" s="80"/>
      <c r="AG18" s="80"/>
      <c r="AH18" s="80" t="s">
        <v>70</v>
      </c>
      <c r="AI18" s="101">
        <f t="shared" ref="AI18:BQ18" si="0">+AI19-AI20</f>
        <v>0</v>
      </c>
      <c r="AJ18" s="101">
        <f t="shared" si="0"/>
        <v>0</v>
      </c>
      <c r="AK18" s="101">
        <f t="shared" si="0"/>
        <v>0</v>
      </c>
      <c r="AL18" s="101">
        <f t="shared" si="0"/>
        <v>0</v>
      </c>
      <c r="AM18" s="101">
        <f t="shared" si="0"/>
        <v>0</v>
      </c>
      <c r="AN18" s="101">
        <f t="shared" si="0"/>
        <v>0</v>
      </c>
      <c r="AO18" s="101">
        <f t="shared" si="0"/>
        <v>0</v>
      </c>
      <c r="AP18" s="101">
        <f t="shared" si="0"/>
        <v>0</v>
      </c>
      <c r="AQ18" s="101">
        <f t="shared" si="0"/>
        <v>0</v>
      </c>
      <c r="AR18" s="101">
        <f t="shared" si="0"/>
        <v>0</v>
      </c>
      <c r="AS18" s="101">
        <f t="shared" si="0"/>
        <v>0</v>
      </c>
      <c r="AT18" s="101">
        <f t="shared" si="0"/>
        <v>0</v>
      </c>
      <c r="AU18" s="101">
        <f t="shared" si="0"/>
        <v>0</v>
      </c>
      <c r="AV18" s="101">
        <f t="shared" si="0"/>
        <v>0</v>
      </c>
      <c r="AW18" s="101">
        <f t="shared" si="0"/>
        <v>0</v>
      </c>
      <c r="AX18" s="101">
        <f t="shared" si="0"/>
        <v>0</v>
      </c>
      <c r="AY18" s="101">
        <f t="shared" si="0"/>
        <v>0</v>
      </c>
      <c r="AZ18" s="101">
        <f t="shared" si="0"/>
        <v>0</v>
      </c>
      <c r="BA18" s="101">
        <f t="shared" si="0"/>
        <v>0</v>
      </c>
      <c r="BB18" s="101">
        <f t="shared" si="0"/>
        <v>0</v>
      </c>
      <c r="BC18" s="101">
        <f t="shared" si="0"/>
        <v>0</v>
      </c>
      <c r="BD18" s="101">
        <f t="shared" si="0"/>
        <v>0</v>
      </c>
      <c r="BE18" s="101">
        <f t="shared" si="0"/>
        <v>0</v>
      </c>
      <c r="BF18" s="101">
        <f t="shared" si="0"/>
        <v>0</v>
      </c>
      <c r="BG18" s="101">
        <f t="shared" si="0"/>
        <v>0</v>
      </c>
      <c r="BH18" s="101">
        <f t="shared" si="0"/>
        <v>0</v>
      </c>
      <c r="BI18" s="101">
        <f t="shared" si="0"/>
        <v>0</v>
      </c>
      <c r="BJ18" s="101">
        <f t="shared" si="0"/>
        <v>0</v>
      </c>
      <c r="BK18" s="101">
        <f t="shared" si="0"/>
        <v>0</v>
      </c>
      <c r="BL18" s="101">
        <f t="shared" si="0"/>
        <v>0</v>
      </c>
      <c r="BM18" s="101">
        <f t="shared" si="0"/>
        <v>0</v>
      </c>
      <c r="BN18" s="101">
        <f t="shared" si="0"/>
        <v>0</v>
      </c>
      <c r="BO18" s="101">
        <f t="shared" si="0"/>
        <v>0</v>
      </c>
      <c r="BP18" s="101">
        <f t="shared" si="0"/>
        <v>0</v>
      </c>
      <c r="BQ18" s="101">
        <f t="shared" si="0"/>
        <v>0</v>
      </c>
    </row>
    <row r="19" spans="2:69" x14ac:dyDescent="0.25">
      <c r="B19" s="15"/>
      <c r="C19" s="15"/>
      <c r="D19" s="15"/>
      <c r="W19" s="80"/>
      <c r="X19" s="80">
        <v>1</v>
      </c>
      <c r="Y19" s="101">
        <f>+IF(X19=0,0,$Y$18/$X$18)</f>
        <v>0</v>
      </c>
      <c r="Z19" s="101">
        <f>+IF(X19=0,0,$Z$18/$X$18)</f>
        <v>0</v>
      </c>
      <c r="AA19" s="101">
        <f>+Y19-Z19</f>
        <v>0</v>
      </c>
      <c r="AB19" s="102">
        <f>+Y19</f>
        <v>0</v>
      </c>
      <c r="AC19" s="102">
        <f>+Z19</f>
        <v>0</v>
      </c>
      <c r="AD19" s="101">
        <f t="shared" ref="AD19:AD49" si="1">+SUMIF(C:C,X19,D:D)</f>
        <v>0</v>
      </c>
      <c r="AE19" s="102">
        <f>+AD19</f>
        <v>0</v>
      </c>
      <c r="AF19" s="80"/>
      <c r="AG19" s="80"/>
      <c r="AH19" s="80" t="s">
        <v>71</v>
      </c>
      <c r="AI19" s="101">
        <f>+SUMIF('Paso 1 - Ingresos Fijos'!$K$37:$K$56,AI16,'Paso 1 - Ingresos Fijos'!$L$37:$L$56)</f>
        <v>0</v>
      </c>
      <c r="AJ19" s="101">
        <f>+SUMIF('Paso 1 - Ingresos Fijos'!$K$37:$K$56,AJ16,'Paso 1 - Ingresos Fijos'!$L$37:$L$56)</f>
        <v>0</v>
      </c>
      <c r="AK19" s="101">
        <f>+SUMIF('Paso 1 - Ingresos Fijos'!$K$37:$K$56,AK16,'Paso 1 - Ingresos Fijos'!$L$37:$L$56)</f>
        <v>0</v>
      </c>
      <c r="AL19" s="101">
        <f>+SUMIF('Paso 1 - Ingresos Fijos'!$K$37:$K$56,AL16,'Paso 1 - Ingresos Fijos'!$L$37:$L$56)</f>
        <v>0</v>
      </c>
      <c r="AM19" s="101">
        <f>+SUMIF('Paso 1 - Ingresos Fijos'!$K$37:$K$56,AM16,'Paso 1 - Ingresos Fijos'!$L$37:$L$56)</f>
        <v>0</v>
      </c>
      <c r="AN19" s="101">
        <f>+SUMIF('Paso 1 - Ingresos Fijos'!$K$37:$K$56,AN16,'Paso 1 - Ingresos Fijos'!$L$37:$L$56)</f>
        <v>0</v>
      </c>
      <c r="AO19" s="101">
        <f>+SUMIF('Paso 1 - Ingresos Fijos'!$K$37:$K$56,AO16,'Paso 1 - Ingresos Fijos'!$L$37:$L$56)</f>
        <v>0</v>
      </c>
      <c r="AP19" s="101">
        <f>+SUMIF('Paso 1 - Ingresos Fijos'!$K$37:$K$56,AP16,'Paso 1 - Ingresos Fijos'!$L$37:$L$56)</f>
        <v>0</v>
      </c>
      <c r="AQ19" s="101">
        <f>+SUMIF('Paso 1 - Ingresos Fijos'!$K$37:$K$56,AQ16,'Paso 1 - Ingresos Fijos'!$L$37:$L$56)</f>
        <v>0</v>
      </c>
      <c r="AR19" s="101">
        <f>+SUMIF('Paso 1 - Ingresos Fijos'!$K$37:$K$56,AR16,'Paso 1 - Ingresos Fijos'!$L$37:$L$56)</f>
        <v>0</v>
      </c>
      <c r="AS19" s="101">
        <f>+SUMIF('Paso 1 - Ingresos Fijos'!$K$37:$K$56,AS16,'Paso 1 - Ingresos Fijos'!$L$37:$L$56)</f>
        <v>0</v>
      </c>
      <c r="AT19" s="101">
        <f>+SUMIF('Paso 1 - Ingresos Fijos'!$K$37:$K$56,AT16,'Paso 1 - Ingresos Fijos'!$L$37:$L$56)</f>
        <v>0</v>
      </c>
      <c r="AU19" s="101">
        <f>+SUMIF('Paso 1 - Ingresos Fijos'!$K$37:$K$56,AU16,'Paso 1 - Ingresos Fijos'!$L$37:$L$56)</f>
        <v>0</v>
      </c>
      <c r="AV19" s="101">
        <f>+SUMIF('Paso 1 - Ingresos Fijos'!$K$37:$K$56,AV16,'Paso 1 - Ingresos Fijos'!$L$37:$L$56)</f>
        <v>0</v>
      </c>
      <c r="AW19" s="101">
        <f>+SUMIF('Paso 1 - Ingresos Fijos'!$K$37:$K$56,AW16,'Paso 1 - Ingresos Fijos'!$L$37:$L$56)</f>
        <v>0</v>
      </c>
      <c r="AX19" s="101">
        <f>+SUMIF('Paso 1 - Ingresos Fijos'!$K$37:$K$56,AX16,'Paso 1 - Ingresos Fijos'!$L$37:$L$56)</f>
        <v>0</v>
      </c>
      <c r="AY19" s="101">
        <f>+SUMIF('Paso 1 - Ingresos Fijos'!$K$37:$K$56,AY16,'Paso 1 - Ingresos Fijos'!$L$37:$L$56)</f>
        <v>0</v>
      </c>
      <c r="AZ19" s="101">
        <f>+SUMIF('Paso 1 - Ingresos Fijos'!$K$37:$K$56,AZ16,'Paso 1 - Ingresos Fijos'!$L$37:$L$56)</f>
        <v>0</v>
      </c>
      <c r="BA19" s="101">
        <f>+SUMIF('Paso 1 - Ingresos Fijos'!$K$37:$K$56,BA16,'Paso 1 - Ingresos Fijos'!$L$37:$L$56)</f>
        <v>0</v>
      </c>
      <c r="BB19" s="101">
        <f>+SUMIF('Paso 1 - Ingresos Fijos'!$K$37:$K$56,BB16,'Paso 1 - Ingresos Fijos'!$L$37:$L$56)</f>
        <v>0</v>
      </c>
      <c r="BC19" s="101">
        <f>+SUMIF('Paso 1 - Ingresos Fijos'!$K$37:$K$56,BC16,'Paso 1 - Ingresos Fijos'!$L$37:$L$56)</f>
        <v>0</v>
      </c>
      <c r="BD19" s="101">
        <f>+SUMIF('Paso 1 - Ingresos Fijos'!$K$37:$K$56,BD16,'Paso 1 - Ingresos Fijos'!$L$37:$L$56)</f>
        <v>0</v>
      </c>
      <c r="BE19" s="101">
        <f>+SUMIF('Paso 1 - Ingresos Fijos'!$K$37:$K$56,BE16,'Paso 1 - Ingresos Fijos'!$L$37:$L$56)</f>
        <v>0</v>
      </c>
      <c r="BF19" s="101">
        <f>+SUMIF('Paso 1 - Ingresos Fijos'!$K$37:$K$56,BF16,'Paso 1 - Ingresos Fijos'!$L$37:$L$56)</f>
        <v>0</v>
      </c>
      <c r="BG19" s="101">
        <f>+SUMIF('Paso 1 - Ingresos Fijos'!$K$37:$K$56,BG16,'Paso 1 - Ingresos Fijos'!$L$37:$L$56)</f>
        <v>0</v>
      </c>
      <c r="BH19" s="101">
        <f>+SUMIF('Paso 1 - Ingresos Fijos'!$K$37:$K$56,BH16,'Paso 1 - Ingresos Fijos'!$L$37:$L$56)</f>
        <v>0</v>
      </c>
      <c r="BI19" s="101">
        <f>+SUMIF('Paso 1 - Ingresos Fijos'!$K$37:$K$56,BI16,'Paso 1 - Ingresos Fijos'!$L$37:$L$56)</f>
        <v>0</v>
      </c>
      <c r="BJ19" s="101">
        <f>+SUMIF('Paso 1 - Ingresos Fijos'!$K$37:$K$56,BJ16,'Paso 1 - Ingresos Fijos'!$L$37:$L$56)</f>
        <v>0</v>
      </c>
      <c r="BK19" s="101">
        <f>+SUMIF('Paso 1 - Ingresos Fijos'!$K$37:$K$56,BK16,'Paso 1 - Ingresos Fijos'!$L$37:$L$56)</f>
        <v>0</v>
      </c>
      <c r="BL19" s="101">
        <f>+SUMIF('Paso 1 - Ingresos Fijos'!$K$37:$K$56,BL16,'Paso 1 - Ingresos Fijos'!$L$37:$L$56)</f>
        <v>0</v>
      </c>
      <c r="BM19" s="101">
        <f>+SUMIF('Paso 1 - Ingresos Fijos'!$K$37:$K$56,BM16,'Paso 1 - Ingresos Fijos'!$L$37:$L$56)</f>
        <v>0</v>
      </c>
      <c r="BN19" s="101">
        <f>+SUMIF('Paso 1 - Ingresos Fijos'!$K$37:$K$56,BN16,'Paso 1 - Ingresos Fijos'!$L$37:$L$56)</f>
        <v>0</v>
      </c>
      <c r="BO19" s="101">
        <f>+SUMIF('Paso 1 - Ingresos Fijos'!$K$37:$K$56,BO16,'Paso 1 - Ingresos Fijos'!$L$37:$L$56)</f>
        <v>0</v>
      </c>
      <c r="BP19" s="101">
        <f>+SUMIF('Paso 1 - Ingresos Fijos'!$K$37:$K$56,BP16,'Paso 1 - Ingresos Fijos'!$L$37:$L$56)</f>
        <v>0</v>
      </c>
      <c r="BQ19" s="101">
        <f>+SUMIF('Paso 1 - Ingresos Fijos'!$K$37:$K$56,BQ16,'Paso 1 - Ingresos Fijos'!$L$37:$L$56)</f>
        <v>0</v>
      </c>
    </row>
    <row r="20" spans="2:69" x14ac:dyDescent="0.25">
      <c r="B20" s="15"/>
      <c r="C20" s="15"/>
      <c r="D20" s="15"/>
      <c r="F20" s="123" t="str">
        <f>+"Para el mes de "&amp;D2&amp;" tenemos previsto un saldo a gastar de "&amp;TEXT(Z18,"#.##0,00 €;-#.##0,00 €")&amp;". Respentando este gasto alcanzaríamos un ahorro en el mes de "&amp;TEXT(Y18-Z18,"#.##0,00 €;-#.##0,00 €")&amp;". Los ingresos fijos del mes son de "&amp;TEXT(SUM(AI19:BQ19),"#.##0,00 €;-#.##0,00 €")&amp;" y los gastos fijos de "&amp;TEXT(SUM(AI20:BQ20),"#.##0,00 €;-#.##0,00 €")&amp;"."</f>
        <v>Para el mes de Abril tenemos previsto un saldo a gastar de 0,00 €. Respentando este gasto alcanzaríamos un ahorro en el mes de 0,00 €. Los ingresos fijos del mes son de 0,00 € y los gastos fijos de 0,00 €.</v>
      </c>
      <c r="G20" s="124"/>
      <c r="H20" s="124"/>
      <c r="I20" s="124"/>
      <c r="J20" s="124"/>
      <c r="K20" s="124"/>
      <c r="L20" s="124"/>
      <c r="M20" s="124"/>
      <c r="N20" s="124"/>
      <c r="O20" s="124"/>
      <c r="W20" s="80"/>
      <c r="X20" s="80">
        <f>+IF(X19=0,0,IF(X19+1&lt;=$X$18,X19+1,0))</f>
        <v>2</v>
      </c>
      <c r="Y20" s="101">
        <f t="shared" ref="Y20:Y49" si="2">+IF(X20=0,0,$Y$18/$X$18)</f>
        <v>0</v>
      </c>
      <c r="Z20" s="101">
        <f t="shared" ref="Z20:Z49" si="3">+IF(X20=0,0,$Z$18/$X$18)</f>
        <v>0</v>
      </c>
      <c r="AA20" s="101">
        <f>+Y20-Z20</f>
        <v>0</v>
      </c>
      <c r="AB20" s="102">
        <f>+IF(X20=0,0,AB19+Y20)</f>
        <v>0</v>
      </c>
      <c r="AC20" s="102">
        <f>+IF(X20=0,0,AC19+Z20)</f>
        <v>0</v>
      </c>
      <c r="AD20" s="101">
        <f t="shared" si="1"/>
        <v>0</v>
      </c>
      <c r="AE20" s="102">
        <f>+AE19+AD20</f>
        <v>0</v>
      </c>
      <c r="AF20" s="80"/>
      <c r="AG20" s="80"/>
      <c r="AH20" s="80" t="s">
        <v>72</v>
      </c>
      <c r="AI20" s="101">
        <f>+SUMIF('Paso 2 - Gastos Fijos'!$K$37:$K$56,AI16,'Paso 2 - Gastos Fijos'!$L$37:$L$56)</f>
        <v>0</v>
      </c>
      <c r="AJ20" s="101">
        <f>+SUMIF('Paso 2 - Gastos Fijos'!$K$37:$K$56,AJ16,'Paso 2 - Gastos Fijos'!$L$37:$L$56)</f>
        <v>0</v>
      </c>
      <c r="AK20" s="101">
        <f>+SUMIF('Paso 2 - Gastos Fijos'!$K$37:$K$56,AK16,'Paso 2 - Gastos Fijos'!$L$37:$L$56)</f>
        <v>0</v>
      </c>
      <c r="AL20" s="101">
        <f>+SUMIF('Paso 2 - Gastos Fijos'!$K$37:$K$56,AL16,'Paso 2 - Gastos Fijos'!$L$37:$L$56)</f>
        <v>0</v>
      </c>
      <c r="AM20" s="101">
        <f>+SUMIF('Paso 2 - Gastos Fijos'!$K$37:$K$56,AM16,'Paso 2 - Gastos Fijos'!$L$37:$L$56)</f>
        <v>0</v>
      </c>
      <c r="AN20" s="101">
        <f>+SUMIF('Paso 2 - Gastos Fijos'!$K$37:$K$56,AN16,'Paso 2 - Gastos Fijos'!$L$37:$L$56)</f>
        <v>0</v>
      </c>
      <c r="AO20" s="101">
        <f>+SUMIF('Paso 2 - Gastos Fijos'!$K$37:$K$56,AO16,'Paso 2 - Gastos Fijos'!$L$37:$L$56)</f>
        <v>0</v>
      </c>
      <c r="AP20" s="101">
        <f>+SUMIF('Paso 2 - Gastos Fijos'!$K$37:$K$56,AP16,'Paso 2 - Gastos Fijos'!$L$37:$L$56)</f>
        <v>0</v>
      </c>
      <c r="AQ20" s="101">
        <f>+SUMIF('Paso 2 - Gastos Fijos'!$K$37:$K$56,AQ16,'Paso 2 - Gastos Fijos'!$L$37:$L$56)</f>
        <v>0</v>
      </c>
      <c r="AR20" s="101">
        <f>+SUMIF('Paso 2 - Gastos Fijos'!$K$37:$K$56,AR16,'Paso 2 - Gastos Fijos'!$L$37:$L$56)</f>
        <v>0</v>
      </c>
      <c r="AS20" s="101">
        <f>+SUMIF('Paso 2 - Gastos Fijos'!$K$37:$K$56,AS16,'Paso 2 - Gastos Fijos'!$L$37:$L$56)</f>
        <v>0</v>
      </c>
      <c r="AT20" s="101">
        <f>+SUMIF('Paso 2 - Gastos Fijos'!$K$37:$K$56,AT16,'Paso 2 - Gastos Fijos'!$L$37:$L$56)</f>
        <v>0</v>
      </c>
      <c r="AU20" s="101">
        <f>+SUMIF('Paso 2 - Gastos Fijos'!$K$37:$K$56,AU16,'Paso 2 - Gastos Fijos'!$L$37:$L$56)</f>
        <v>0</v>
      </c>
      <c r="AV20" s="101">
        <f>+SUMIF('Paso 2 - Gastos Fijos'!$K$37:$K$56,AV16,'Paso 2 - Gastos Fijos'!$L$37:$L$56)</f>
        <v>0</v>
      </c>
      <c r="AW20" s="101">
        <f>+SUMIF('Paso 2 - Gastos Fijos'!$K$37:$K$56,AW16,'Paso 2 - Gastos Fijos'!$L$37:$L$56)</f>
        <v>0</v>
      </c>
      <c r="AX20" s="101">
        <f>+SUMIF('Paso 2 - Gastos Fijos'!$K$37:$K$56,AX16,'Paso 2 - Gastos Fijos'!$L$37:$L$56)</f>
        <v>0</v>
      </c>
      <c r="AY20" s="101">
        <f>+SUMIF('Paso 2 - Gastos Fijos'!$K$37:$K$56,AY16,'Paso 2 - Gastos Fijos'!$L$37:$L$56)</f>
        <v>0</v>
      </c>
      <c r="AZ20" s="101">
        <f>+SUMIF('Paso 2 - Gastos Fijos'!$K$37:$K$56,AZ16,'Paso 2 - Gastos Fijos'!$L$37:$L$56)</f>
        <v>0</v>
      </c>
      <c r="BA20" s="101">
        <f>+SUMIF('Paso 2 - Gastos Fijos'!$K$37:$K$56,BA16,'Paso 2 - Gastos Fijos'!$L$37:$L$56)</f>
        <v>0</v>
      </c>
      <c r="BB20" s="101">
        <f>+SUMIF('Paso 2 - Gastos Fijos'!$K$37:$K$56,BB16,'Paso 2 - Gastos Fijos'!$L$37:$L$56)</f>
        <v>0</v>
      </c>
      <c r="BC20" s="101">
        <f>+SUMIF('Paso 2 - Gastos Fijos'!$K$37:$K$56,BC16,'Paso 2 - Gastos Fijos'!$L$37:$L$56)</f>
        <v>0</v>
      </c>
      <c r="BD20" s="101">
        <f>+SUMIF('Paso 2 - Gastos Fijos'!$K$37:$K$56,BD16,'Paso 2 - Gastos Fijos'!$L$37:$L$56)</f>
        <v>0</v>
      </c>
      <c r="BE20" s="101">
        <f>+SUMIF('Paso 2 - Gastos Fijos'!$K$37:$K$56,BE16,'Paso 2 - Gastos Fijos'!$L$37:$L$56)</f>
        <v>0</v>
      </c>
      <c r="BF20" s="101">
        <f>+SUMIF('Paso 2 - Gastos Fijos'!$K$37:$K$56,BF16,'Paso 2 - Gastos Fijos'!$L$37:$L$56)</f>
        <v>0</v>
      </c>
      <c r="BG20" s="101">
        <f>+SUMIF('Paso 2 - Gastos Fijos'!$K$37:$K$56,BG16,'Paso 2 - Gastos Fijos'!$L$37:$L$56)</f>
        <v>0</v>
      </c>
      <c r="BH20" s="101">
        <f>+SUMIF('Paso 2 - Gastos Fijos'!$K$37:$K$56,BH16,'Paso 2 - Gastos Fijos'!$L$37:$L$56)</f>
        <v>0</v>
      </c>
      <c r="BI20" s="101">
        <f>+SUMIF('Paso 2 - Gastos Fijos'!$K$37:$K$56,BI16,'Paso 2 - Gastos Fijos'!$L$37:$L$56)</f>
        <v>0</v>
      </c>
      <c r="BJ20" s="101">
        <f>+SUMIF('Paso 2 - Gastos Fijos'!$K$37:$K$56,BJ16,'Paso 2 - Gastos Fijos'!$L$37:$L$56)</f>
        <v>0</v>
      </c>
      <c r="BK20" s="101">
        <f>+SUMIF('Paso 2 - Gastos Fijos'!$K$37:$K$56,BK16,'Paso 2 - Gastos Fijos'!$L$37:$L$56)</f>
        <v>0</v>
      </c>
      <c r="BL20" s="101">
        <f>+SUMIF('Paso 2 - Gastos Fijos'!$K$37:$K$56,BL16,'Paso 2 - Gastos Fijos'!$L$37:$L$56)</f>
        <v>0</v>
      </c>
      <c r="BM20" s="101">
        <f>+SUMIF('Paso 2 - Gastos Fijos'!$K$37:$K$56,BM16,'Paso 2 - Gastos Fijos'!$L$37:$L$56)</f>
        <v>0</v>
      </c>
      <c r="BN20" s="101">
        <f>+SUMIF('Paso 2 - Gastos Fijos'!$K$37:$K$56,BN16,'Paso 2 - Gastos Fijos'!$L$37:$L$56)</f>
        <v>0</v>
      </c>
      <c r="BO20" s="101">
        <f>+SUMIF('Paso 2 - Gastos Fijos'!$K$37:$K$56,BO16,'Paso 2 - Gastos Fijos'!$L$37:$L$56)</f>
        <v>0</v>
      </c>
      <c r="BP20" s="101">
        <f>+SUMIF('Paso 2 - Gastos Fijos'!$K$37:$K$56,BP16,'Paso 2 - Gastos Fijos'!$L$37:$L$56)</f>
        <v>0</v>
      </c>
      <c r="BQ20" s="101">
        <f>+SUMIF('Paso 2 - Gastos Fijos'!$K$37:$K$56,BQ16,'Paso 2 - Gastos Fijos'!$L$37:$L$56)</f>
        <v>0</v>
      </c>
    </row>
    <row r="21" spans="2:69" x14ac:dyDescent="0.25">
      <c r="B21" s="15"/>
      <c r="C21" s="15"/>
      <c r="D21" s="15"/>
      <c r="F21" s="123" t="str">
        <f>+"La diferencia entre nuestros ingresos y nuestros gastos fijos (el neto), es nuestro tope máximo de gasto, que para este mes sería de "&amp;TEXT(Y18,"#.##0,00 €;-#.##0,00 €")&amp;"."</f>
        <v>La diferencia entre nuestros ingresos y nuestros gastos fijos (el neto), es nuestro tope máximo de gasto, que para este mes sería de 0,00 €.</v>
      </c>
      <c r="G21" s="124"/>
      <c r="H21" s="124"/>
      <c r="I21" s="124"/>
      <c r="J21" s="124"/>
      <c r="K21" s="124"/>
      <c r="L21" s="124"/>
      <c r="M21" s="124"/>
      <c r="N21" s="124"/>
      <c r="O21" s="124"/>
      <c r="W21" s="80"/>
      <c r="X21" s="80">
        <f t="shared" ref="X21:X49" si="4">+IF(X20=0,0,IF(X20+1&lt;=$X$18,X20+1,0))</f>
        <v>3</v>
      </c>
      <c r="Y21" s="101">
        <f t="shared" si="2"/>
        <v>0</v>
      </c>
      <c r="Z21" s="101">
        <f t="shared" si="3"/>
        <v>0</v>
      </c>
      <c r="AA21" s="101">
        <f t="shared" ref="AA21:AA49" si="5">+Y21-Z21</f>
        <v>0</v>
      </c>
      <c r="AB21" s="102">
        <f t="shared" ref="AB21:AB49" si="6">+IF(X21=0,0,AB20+Y21)</f>
        <v>0</v>
      </c>
      <c r="AC21" s="102">
        <f t="shared" ref="AC21:AC49" si="7">+IF(X21=0,0,AC20+Z21)</f>
        <v>0</v>
      </c>
      <c r="AD21" s="101">
        <f t="shared" si="1"/>
        <v>0</v>
      </c>
      <c r="AE21" s="102">
        <f t="shared" ref="AE21:AE49" si="8">+AE20+AD21</f>
        <v>0</v>
      </c>
      <c r="AF21" s="80"/>
      <c r="AG21" s="80"/>
      <c r="AH21" s="80" t="s">
        <v>61</v>
      </c>
      <c r="AI21" s="101">
        <f t="shared" ref="AI21:BQ21" si="9">+SUMIF($C$5:$C$31,AI16,$D$5:$D$31)</f>
        <v>0</v>
      </c>
      <c r="AJ21" s="101">
        <f t="shared" si="9"/>
        <v>0</v>
      </c>
      <c r="AK21" s="101">
        <f t="shared" si="9"/>
        <v>0</v>
      </c>
      <c r="AL21" s="101">
        <f t="shared" si="9"/>
        <v>0</v>
      </c>
      <c r="AM21" s="101">
        <f t="shared" si="9"/>
        <v>0</v>
      </c>
      <c r="AN21" s="101">
        <f t="shared" si="9"/>
        <v>0</v>
      </c>
      <c r="AO21" s="101">
        <f t="shared" si="9"/>
        <v>0</v>
      </c>
      <c r="AP21" s="101">
        <f t="shared" si="9"/>
        <v>0</v>
      </c>
      <c r="AQ21" s="101">
        <f t="shared" si="9"/>
        <v>0</v>
      </c>
      <c r="AR21" s="101">
        <f t="shared" si="9"/>
        <v>0</v>
      </c>
      <c r="AS21" s="101">
        <f t="shared" si="9"/>
        <v>0</v>
      </c>
      <c r="AT21" s="101">
        <f t="shared" si="9"/>
        <v>0</v>
      </c>
      <c r="AU21" s="101">
        <f t="shared" si="9"/>
        <v>0</v>
      </c>
      <c r="AV21" s="101">
        <f t="shared" si="9"/>
        <v>0</v>
      </c>
      <c r="AW21" s="101">
        <f t="shared" si="9"/>
        <v>0</v>
      </c>
      <c r="AX21" s="101">
        <f t="shared" si="9"/>
        <v>0</v>
      </c>
      <c r="AY21" s="101">
        <f t="shared" si="9"/>
        <v>0</v>
      </c>
      <c r="AZ21" s="101">
        <f t="shared" si="9"/>
        <v>0</v>
      </c>
      <c r="BA21" s="101">
        <f t="shared" si="9"/>
        <v>0</v>
      </c>
      <c r="BB21" s="101">
        <f t="shared" si="9"/>
        <v>0</v>
      </c>
      <c r="BC21" s="101">
        <f t="shared" si="9"/>
        <v>0</v>
      </c>
      <c r="BD21" s="101">
        <f t="shared" si="9"/>
        <v>0</v>
      </c>
      <c r="BE21" s="101">
        <f t="shared" si="9"/>
        <v>0</v>
      </c>
      <c r="BF21" s="101">
        <f t="shared" si="9"/>
        <v>0</v>
      </c>
      <c r="BG21" s="101">
        <f t="shared" si="9"/>
        <v>0</v>
      </c>
      <c r="BH21" s="101">
        <f t="shared" si="9"/>
        <v>0</v>
      </c>
      <c r="BI21" s="101">
        <f t="shared" si="9"/>
        <v>0</v>
      </c>
      <c r="BJ21" s="101">
        <f t="shared" si="9"/>
        <v>0</v>
      </c>
      <c r="BK21" s="101">
        <f t="shared" si="9"/>
        <v>0</v>
      </c>
      <c r="BL21" s="101">
        <f t="shared" si="9"/>
        <v>0</v>
      </c>
      <c r="BM21" s="101">
        <f t="shared" si="9"/>
        <v>0</v>
      </c>
      <c r="BN21" s="101">
        <f t="shared" si="9"/>
        <v>0</v>
      </c>
      <c r="BO21" s="101">
        <f t="shared" si="9"/>
        <v>0</v>
      </c>
      <c r="BP21" s="101">
        <f t="shared" si="9"/>
        <v>0</v>
      </c>
      <c r="BQ21" s="101">
        <f t="shared" si="9"/>
        <v>0</v>
      </c>
    </row>
    <row r="22" spans="2:69" x14ac:dyDescent="0.25">
      <c r="B22" s="15"/>
      <c r="C22" s="15"/>
      <c r="D22" s="15"/>
      <c r="F22" s="125" cm="1">
        <f t="array" ref="F22">+IF(DAY(VLOOKUP(WEEKNUM($C$1,2)&amp;YEAR($C$1),DATA_DATE!$A:$H,COLUMN(DATA_DATE!B:B),FALSE))&gt;20,0,DAY(VLOOKUP(WEEKNUM($C$1,2)&amp;YEAR($C$1),DATA_DATE!$A:$H,COLUMN(DATA_DATE!B:B),FALSE)))</f>
        <v>0</v>
      </c>
      <c r="G22" s="125" cm="1">
        <f t="array" ref="G22">+IF(DAY(VLOOKUP(WEEKNUM($C$1,2)&amp;YEAR($C$1),DATA_DATE!$A:$H,COLUMN(DATA_DATE!C:C),FALSE))&gt;20,0,DAY(VLOOKUP(WEEKNUM($C$1,2)&amp;YEAR($C$1),DATA_DATE!$A:$H,COLUMN(DATA_DATE!C:C),FALSE)))</f>
        <v>1</v>
      </c>
      <c r="H22" s="125" cm="1">
        <f t="array" ref="H22">+IF(DAY(VLOOKUP(WEEKNUM($C$1,2)&amp;YEAR($C$1),DATA_DATE!$A:$H,COLUMN(DATA_DATE!D:D),FALSE))&gt;20,0,DAY(VLOOKUP(WEEKNUM($C$1,2)&amp;YEAR($C$1),DATA_DATE!$A:$H,COLUMN(DATA_DATE!D:D),FALSE)))</f>
        <v>2</v>
      </c>
      <c r="I22" s="125" cm="1">
        <f t="array" ref="I22">+IF(DAY(VLOOKUP(WEEKNUM($C$1,2)&amp;YEAR($C$1),DATA_DATE!$A:$H,COLUMN(DATA_DATE!E:E),FALSE))&gt;20,0,DAY(VLOOKUP(WEEKNUM($C$1,2)&amp;YEAR($C$1),DATA_DATE!$A:$H,COLUMN(DATA_DATE!E:E),FALSE)))</f>
        <v>3</v>
      </c>
      <c r="J22" s="125" cm="1">
        <f t="array" ref="J22">+IF(DAY(VLOOKUP(WEEKNUM($C$1,2)&amp;YEAR($C$1),DATA_DATE!$A:$H,COLUMN(DATA_DATE!F:F),FALSE))&gt;20,0,DAY(VLOOKUP(WEEKNUM($C$1,2)&amp;YEAR($C$1),DATA_DATE!$A:$H,COLUMN(DATA_DATE!F:F),FALSE)))</f>
        <v>4</v>
      </c>
      <c r="K22" s="125" cm="1">
        <f t="array" ref="K22">+IF(DAY(VLOOKUP(WEEKNUM($C$1,2)&amp;YEAR($C$1),DATA_DATE!$A:$H,COLUMN(DATA_DATE!G:G),FALSE))&gt;20,0,DAY(VLOOKUP(WEEKNUM($C$1,2)&amp;YEAR($C$1),DATA_DATE!$A:$H,COLUMN(DATA_DATE!G:G),FALSE)))</f>
        <v>5</v>
      </c>
      <c r="L22" s="125" cm="1">
        <f t="array" ref="L22">+IF(DAY(VLOOKUP(WEEKNUM($C$1,2)&amp;YEAR($C$1),DATA_DATE!$A:$H,COLUMN(DATA_DATE!H:H),FALSE))&gt;20,0,DAY(VLOOKUP(WEEKNUM($C$1,2)&amp;YEAR($C$1),DATA_DATE!$A:$H,COLUMN(DATA_DATE!H:H),FALSE)))</f>
        <v>6</v>
      </c>
      <c r="M22" s="126" t="s">
        <v>73</v>
      </c>
      <c r="N22" s="127" t="s">
        <v>74</v>
      </c>
      <c r="O22" s="124"/>
      <c r="W22" s="80"/>
      <c r="X22" s="80">
        <f t="shared" si="4"/>
        <v>4</v>
      </c>
      <c r="Y22" s="101">
        <f t="shared" si="2"/>
        <v>0</v>
      </c>
      <c r="Z22" s="101">
        <f t="shared" si="3"/>
        <v>0</v>
      </c>
      <c r="AA22" s="101">
        <f t="shared" si="5"/>
        <v>0</v>
      </c>
      <c r="AB22" s="102">
        <f t="shared" si="6"/>
        <v>0</v>
      </c>
      <c r="AC22" s="102">
        <f t="shared" si="7"/>
        <v>0</v>
      </c>
      <c r="AD22" s="101">
        <f t="shared" si="1"/>
        <v>0</v>
      </c>
      <c r="AE22" s="102">
        <f t="shared" si="8"/>
        <v>0</v>
      </c>
      <c r="AF22" s="80"/>
      <c r="AG22" s="80"/>
      <c r="AH22" s="80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</row>
    <row r="23" spans="2:69" x14ac:dyDescent="0.25">
      <c r="B23" s="15"/>
      <c r="C23" s="15"/>
      <c r="D23" s="15"/>
      <c r="F23" s="124" t="s">
        <v>63</v>
      </c>
      <c r="G23" s="124" t="s">
        <v>64</v>
      </c>
      <c r="H23" s="124" t="s">
        <v>65</v>
      </c>
      <c r="I23" s="124" t="s">
        <v>66</v>
      </c>
      <c r="J23" s="124" t="s">
        <v>67</v>
      </c>
      <c r="K23" s="124" t="s">
        <v>68</v>
      </c>
      <c r="L23" s="124" t="s">
        <v>69</v>
      </c>
      <c r="M23" s="128" t="s">
        <v>75</v>
      </c>
      <c r="N23" s="129">
        <f>+VLOOKUP($D$2&amp;MAX(F22:L22),DATA!R:Y,7,FALSE)</f>
        <v>0</v>
      </c>
      <c r="O23" s="130"/>
      <c r="W23" s="80"/>
      <c r="X23" s="80">
        <f t="shared" si="4"/>
        <v>5</v>
      </c>
      <c r="Y23" s="101">
        <f t="shared" si="2"/>
        <v>0</v>
      </c>
      <c r="Z23" s="101">
        <f t="shared" si="3"/>
        <v>0</v>
      </c>
      <c r="AA23" s="101">
        <f t="shared" si="5"/>
        <v>0</v>
      </c>
      <c r="AB23" s="102">
        <f t="shared" si="6"/>
        <v>0</v>
      </c>
      <c r="AC23" s="102">
        <f t="shared" si="7"/>
        <v>0</v>
      </c>
      <c r="AD23" s="101">
        <f t="shared" si="1"/>
        <v>0</v>
      </c>
      <c r="AE23" s="102">
        <f t="shared" si="8"/>
        <v>0</v>
      </c>
      <c r="AF23" s="80"/>
      <c r="AG23" s="80"/>
      <c r="AH23" s="80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1"/>
      <c r="BN23" s="101"/>
      <c r="BO23" s="101"/>
      <c r="BP23" s="101"/>
      <c r="BQ23" s="101"/>
    </row>
    <row r="24" spans="2:69" x14ac:dyDescent="0.25">
      <c r="B24" s="15"/>
      <c r="C24" s="15"/>
      <c r="D24" s="15"/>
      <c r="F24" s="131" t="str">
        <f>+"Ingresos Fijos: "&amp; TEXT(IF(ISERROR(VLOOKUP($D$2&amp;F22,DATA!$R:$U,2,FALSE)),0,VLOOKUP($D$2&amp;F22,DATA!$R:$U,2,FALSE)),"#.##0,00 €;-#.##0,00 €")</f>
        <v>Ingresos Fijos: 0,00 €</v>
      </c>
      <c r="G24" s="131" t="str">
        <f>+"Ingresos Fijos: "&amp; TEXT(IF(ISERROR(VLOOKUP($D$2&amp;G22,DATA!$R:$U,2,FALSE)),0,VLOOKUP($D$2&amp;G22,DATA!$R:$U,2,FALSE)),"#.##0,00 €;-#.##0,00 €")</f>
        <v>Ingresos Fijos: 0,00 €</v>
      </c>
      <c r="H24" s="131" t="str">
        <f>+"Ingresos Fijos: "&amp; TEXT(IF(ISERROR(VLOOKUP($D$2&amp;H22,DATA!$R:$U,2,FALSE)),0,VLOOKUP($D$2&amp;H22,DATA!$R:$U,2,FALSE)),"#.##0,00 €;-#.##0,00 €")</f>
        <v>Ingresos Fijos: 0,00 €</v>
      </c>
      <c r="I24" s="131" t="str">
        <f>+"Ingresos Fijos: "&amp; TEXT(IF(ISERROR(VLOOKUP($D$2&amp;I22,DATA!$R:$U,2,FALSE)),0,VLOOKUP($D$2&amp;I22,DATA!$R:$U,2,FALSE)),"#.##0,00 €;-#.##0,00 €")</f>
        <v>Ingresos Fijos: 0,00 €</v>
      </c>
      <c r="J24" s="131" t="str">
        <f>+"Ingresos Fijos: "&amp; TEXT(IF(ISERROR(VLOOKUP($D$2&amp;J22,DATA!$R:$U,2,FALSE)),0,VLOOKUP($D$2&amp;J22,DATA!$R:$U,2,FALSE)),"#.##0,00 €;-#.##0,00 €")</f>
        <v>Ingresos Fijos: 0,00 €</v>
      </c>
      <c r="K24" s="131" t="str">
        <f>+"Ingresos Fijos: "&amp; TEXT(IF(ISERROR(VLOOKUP($D$2&amp;K22,DATA!$R:$U,2,FALSE)),0,VLOOKUP($D$2&amp;K22,DATA!$R:$U,2,FALSE)),"#.##0,00 €;-#.##0,00 €")</f>
        <v>Ingresos Fijos: 0,00 €</v>
      </c>
      <c r="L24" s="131" t="str">
        <f>+"Ingresos Fijos: "&amp; TEXT(IF(ISERROR(VLOOKUP($D$2&amp;L22,DATA!$R:$U,2,FALSE)),0,VLOOKUP($D$2&amp;L22,DATA!$R:$U,2,FALSE)),"#.##0,00 €;-#.##0,00 €")</f>
        <v>Ingresos Fijos: 0,00 €</v>
      </c>
      <c r="M24" s="128" t="s">
        <v>76</v>
      </c>
      <c r="N24" s="129">
        <f>+VLOOKUP($D$2&amp;MAX(F22:L22),DATA!R:Y,8,FALSE)</f>
        <v>0</v>
      </c>
      <c r="O24" s="130"/>
      <c r="W24" s="80"/>
      <c r="X24" s="80">
        <f t="shared" si="4"/>
        <v>6</v>
      </c>
      <c r="Y24" s="101">
        <f t="shared" si="2"/>
        <v>0</v>
      </c>
      <c r="Z24" s="101">
        <f t="shared" si="3"/>
        <v>0</v>
      </c>
      <c r="AA24" s="101">
        <f t="shared" si="5"/>
        <v>0</v>
      </c>
      <c r="AB24" s="102">
        <f t="shared" si="6"/>
        <v>0</v>
      </c>
      <c r="AC24" s="102">
        <f t="shared" si="7"/>
        <v>0</v>
      </c>
      <c r="AD24" s="101">
        <f t="shared" si="1"/>
        <v>0</v>
      </c>
      <c r="AE24" s="102">
        <f t="shared" si="8"/>
        <v>0</v>
      </c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</row>
    <row r="25" spans="2:69" x14ac:dyDescent="0.25">
      <c r="B25" s="15"/>
      <c r="C25" s="15"/>
      <c r="D25" s="15"/>
      <c r="F25" s="132" t="str">
        <f>+"Gastos Fijos: "&amp; TEXT(IF(ISERROR(VLOOKUP($D$2&amp;F22,DATA!$R:$U,3,FALSE)),0,VLOOKUP($D$2&amp;F22,DATA!$R:$U,3,FALSE)),"#.##0,00 €;-#.##0,00 €")</f>
        <v>Gastos Fijos: 0,00 €</v>
      </c>
      <c r="G25" s="132" t="str">
        <f>+"Gastos Fijos: "&amp; TEXT(IF(ISERROR(VLOOKUP($D$2&amp;G22,DATA!$R:$U,3,FALSE)),0,VLOOKUP($D$2&amp;G22,DATA!$R:$U,3,FALSE)),"#.##0,00 €;-#.##0,00 €")</f>
        <v>Gastos Fijos: 0,00 €</v>
      </c>
      <c r="H25" s="132" t="str">
        <f>+"Gastos Fijos: "&amp; TEXT(IF(ISERROR(VLOOKUP($D$2&amp;H22,DATA!$R:$U,3,FALSE)),0,VLOOKUP($D$2&amp;H22,DATA!$R:$U,3,FALSE)),"#.##0,00 €;-#.##0,00 €")</f>
        <v>Gastos Fijos: 0,00 €</v>
      </c>
      <c r="I25" s="132" t="str">
        <f>+"Gastos Fijos: "&amp; TEXT(IF(ISERROR(VLOOKUP($D$2&amp;I22,DATA!$R:$U,3,FALSE)),0,VLOOKUP($D$2&amp;I22,DATA!$R:$U,3,FALSE)),"#.##0,00 €;-#.##0,00 €")</f>
        <v>Gastos Fijos: 0,00 €</v>
      </c>
      <c r="J25" s="132" t="str">
        <f>+"Gastos Fijos: "&amp; TEXT(IF(ISERROR(VLOOKUP($D$2&amp;J22,DATA!$R:$U,3,FALSE)),0,VLOOKUP($D$2&amp;J22,DATA!$R:$U,3,FALSE)),"#.##0,00 €;-#.##0,00 €")</f>
        <v>Gastos Fijos: 0,00 €</v>
      </c>
      <c r="K25" s="132" t="str">
        <f>+"Gastos Fijos: "&amp; TEXT(IF(ISERROR(VLOOKUP($D$2&amp;K22,DATA!$R:$U,3,FALSE)),0,VLOOKUP($D$2&amp;K22,DATA!$R:$U,3,FALSE)),"#.##0,00 €;-#.##0,00 €")</f>
        <v>Gastos Fijos: 0,00 €</v>
      </c>
      <c r="L25" s="132" t="str">
        <f>+"Gastos Fijos: "&amp; TEXT(IF(ISERROR(VLOOKUP($D$2&amp;L22,DATA!$R:$U,3,FALSE)),0,VLOOKUP($D$2&amp;L22,DATA!$R:$U,3,FALSE)),"#.##0,00 €;-#.##0,00 €")</f>
        <v>Gastos Fijos: 0,00 €</v>
      </c>
      <c r="M25" s="128" t="s">
        <v>61</v>
      </c>
      <c r="N25" s="129">
        <f>+SUMIF($C$5:$C$46,F22,$D$5:$D$46)+SUMIF($C$5:$C$46,G22,$D$5:$D$46)+SUMIF($C$5:$C$46,H22,$D$5:$D$46)+SUMIF($C$5:$C$46,I22,$D$5:$D$46)+SUMIF($C$5:$C$46,J22,$D$5:$D$46)+SUMIF($C$5:$C$46,K22,$D$5:$D$46)+SUMIF($C$5:$C$46,L22,$D$5:$D$46)</f>
        <v>0</v>
      </c>
      <c r="O25" s="130"/>
      <c r="U25" s="8"/>
      <c r="W25" s="80"/>
      <c r="X25" s="80">
        <f t="shared" si="4"/>
        <v>7</v>
      </c>
      <c r="Y25" s="101">
        <f t="shared" si="2"/>
        <v>0</v>
      </c>
      <c r="Z25" s="101">
        <f t="shared" si="3"/>
        <v>0</v>
      </c>
      <c r="AA25" s="101">
        <f t="shared" si="5"/>
        <v>0</v>
      </c>
      <c r="AB25" s="102">
        <f t="shared" si="6"/>
        <v>0</v>
      </c>
      <c r="AC25" s="102">
        <f t="shared" si="7"/>
        <v>0</v>
      </c>
      <c r="AD25" s="101">
        <f t="shared" si="1"/>
        <v>0</v>
      </c>
      <c r="AE25" s="102">
        <f t="shared" si="8"/>
        <v>0</v>
      </c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</row>
    <row r="26" spans="2:69" x14ac:dyDescent="0.25">
      <c r="B26" s="15"/>
      <c r="C26" s="15"/>
      <c r="D26" s="15"/>
      <c r="F26" s="133" t="str">
        <f t="shared" ref="F26:L26" si="10">+"Gastos Variables: "&amp;TEXT(SUMIF($C$5:$C$46,F22,$D$5:$D$46),"#.##0,00 €;-#.##0,00 €")</f>
        <v>Gastos Variables: 0,00 €</v>
      </c>
      <c r="G26" s="133" t="str">
        <f t="shared" si="10"/>
        <v>Gastos Variables: 0,00 €</v>
      </c>
      <c r="H26" s="133" t="str">
        <f t="shared" si="10"/>
        <v>Gastos Variables: 0,00 €</v>
      </c>
      <c r="I26" s="133" t="str">
        <f t="shared" si="10"/>
        <v>Gastos Variables: 0,00 €</v>
      </c>
      <c r="J26" s="133" t="str">
        <f t="shared" si="10"/>
        <v>Gastos Variables: 0,00 €</v>
      </c>
      <c r="K26" s="133" t="str">
        <f t="shared" si="10"/>
        <v>Gastos Variables: 0,00 €</v>
      </c>
      <c r="L26" s="133" t="str">
        <f t="shared" si="10"/>
        <v>Gastos Variables: 0,00 €</v>
      </c>
      <c r="M26" s="128" t="s">
        <v>77</v>
      </c>
      <c r="N26" s="134">
        <f>+N23-N25+N24</f>
        <v>0</v>
      </c>
      <c r="O26" s="135">
        <f>+N26</f>
        <v>0</v>
      </c>
      <c r="W26" s="80"/>
      <c r="X26" s="80">
        <f t="shared" si="4"/>
        <v>8</v>
      </c>
      <c r="Y26" s="101">
        <f t="shared" si="2"/>
        <v>0</v>
      </c>
      <c r="Z26" s="101">
        <f t="shared" si="3"/>
        <v>0</v>
      </c>
      <c r="AA26" s="101">
        <f t="shared" si="5"/>
        <v>0</v>
      </c>
      <c r="AB26" s="102">
        <f t="shared" si="6"/>
        <v>0</v>
      </c>
      <c r="AC26" s="102">
        <f t="shared" si="7"/>
        <v>0</v>
      </c>
      <c r="AD26" s="101">
        <f t="shared" si="1"/>
        <v>0</v>
      </c>
      <c r="AE26" s="102">
        <f t="shared" si="8"/>
        <v>0</v>
      </c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</row>
    <row r="27" spans="2:69" ht="15.75" thickBot="1" x14ac:dyDescent="0.3">
      <c r="B27" s="15"/>
      <c r="C27" s="15"/>
      <c r="D27" s="15"/>
      <c r="F27" s="125" cm="1">
        <f t="array" ref="F27">+DAY(VLOOKUP(WEEKNUM($C$1+7,2)&amp;YEAR($C$1+7),DATA_DATE!$A:$H,COLUMN(DATA_DATE!B:B),FALSE))</f>
        <v>7</v>
      </c>
      <c r="G27" s="125" cm="1">
        <f t="array" ref="G27">+DAY(VLOOKUP(WEEKNUM($C$1+7,2)&amp;YEAR($C$1+7),DATA_DATE!$A:$H,COLUMN(DATA_DATE!C:C),FALSE))</f>
        <v>8</v>
      </c>
      <c r="H27" s="125" cm="1">
        <f t="array" ref="H27">+DAY(VLOOKUP(WEEKNUM($C$1+7,2)&amp;YEAR($C$1+7),DATA_DATE!$A:$H,COLUMN(DATA_DATE!D:D),FALSE))</f>
        <v>9</v>
      </c>
      <c r="I27" s="125" cm="1">
        <f t="array" ref="I27">+DAY(VLOOKUP(WEEKNUM($C$1+7,2)&amp;YEAR($C$1+7),DATA_DATE!$A:$H,COLUMN(DATA_DATE!E:E),FALSE))</f>
        <v>10</v>
      </c>
      <c r="J27" s="125" cm="1">
        <f t="array" ref="J27">+DAY(VLOOKUP(WEEKNUM($C$1+7,2)&amp;YEAR($C$1+7),DATA_DATE!$A:$H,COLUMN(DATA_DATE!F:F),FALSE))</f>
        <v>11</v>
      </c>
      <c r="K27" s="125" cm="1">
        <f t="array" ref="K27">+DAY(VLOOKUP(WEEKNUM($C$1+7,2)&amp;YEAR($C$1+7),DATA_DATE!$A:$H,COLUMN(DATA_DATE!G:G),FALSE))</f>
        <v>12</v>
      </c>
      <c r="L27" s="125" cm="1">
        <f t="array" ref="L27">+DAY(VLOOKUP(WEEKNUM($C$1+7,2)&amp;YEAR($C$1+7),DATA_DATE!$A:$H,COLUMN(DATA_DATE!H:H),FALSE))</f>
        <v>13</v>
      </c>
      <c r="M27" s="126" t="s">
        <v>73</v>
      </c>
      <c r="N27" s="127" t="s">
        <v>78</v>
      </c>
      <c r="O27" s="136"/>
      <c r="W27" s="80"/>
      <c r="X27" s="80">
        <f t="shared" si="4"/>
        <v>9</v>
      </c>
      <c r="Y27" s="101">
        <f t="shared" si="2"/>
        <v>0</v>
      </c>
      <c r="Z27" s="101">
        <f t="shared" si="3"/>
        <v>0</v>
      </c>
      <c r="AA27" s="101">
        <f t="shared" si="5"/>
        <v>0</v>
      </c>
      <c r="AB27" s="102">
        <f t="shared" si="6"/>
        <v>0</v>
      </c>
      <c r="AC27" s="102">
        <f t="shared" si="7"/>
        <v>0</v>
      </c>
      <c r="AD27" s="101">
        <f t="shared" si="1"/>
        <v>0</v>
      </c>
      <c r="AE27" s="102">
        <f t="shared" si="8"/>
        <v>0</v>
      </c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</row>
    <row r="28" spans="2:69" x14ac:dyDescent="0.25">
      <c r="B28" s="15"/>
      <c r="C28" s="15"/>
      <c r="D28" s="15"/>
      <c r="F28" s="124" t="s">
        <v>63</v>
      </c>
      <c r="G28" s="124" t="s">
        <v>64</v>
      </c>
      <c r="H28" s="124" t="s">
        <v>65</v>
      </c>
      <c r="I28" s="124" t="s">
        <v>66</v>
      </c>
      <c r="J28" s="124" t="s">
        <v>67</v>
      </c>
      <c r="K28" s="124" t="s">
        <v>68</v>
      </c>
      <c r="L28" s="124" t="s">
        <v>69</v>
      </c>
      <c r="M28" s="137" t="s">
        <v>75</v>
      </c>
      <c r="N28" s="138">
        <f>+VLOOKUP($D$2&amp;MAX(F27:L27),DATA!R:Y,7,FALSE)-N23</f>
        <v>0</v>
      </c>
      <c r="O28" s="139"/>
      <c r="W28" s="80"/>
      <c r="X28" s="80">
        <f t="shared" si="4"/>
        <v>10</v>
      </c>
      <c r="Y28" s="101">
        <f t="shared" si="2"/>
        <v>0</v>
      </c>
      <c r="Z28" s="101">
        <f t="shared" si="3"/>
        <v>0</v>
      </c>
      <c r="AA28" s="101">
        <f t="shared" si="5"/>
        <v>0</v>
      </c>
      <c r="AB28" s="102">
        <f t="shared" si="6"/>
        <v>0</v>
      </c>
      <c r="AC28" s="102">
        <f t="shared" si="7"/>
        <v>0</v>
      </c>
      <c r="AD28" s="101">
        <f t="shared" si="1"/>
        <v>0</v>
      </c>
      <c r="AE28" s="102">
        <f t="shared" si="8"/>
        <v>0</v>
      </c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</row>
    <row r="29" spans="2:69" x14ac:dyDescent="0.25">
      <c r="B29" s="15"/>
      <c r="C29" s="15"/>
      <c r="D29" s="15"/>
      <c r="F29" s="131" t="str">
        <f>+"Ingresos Fijos: "&amp; TEXT(IF(ISERROR(VLOOKUP($D$2&amp;F27,DATA!$R:$U,2,FALSE)),0,VLOOKUP($D$2&amp;F27,DATA!$R:$U,2,FALSE)),"#.##0,00 €;-#.##0,00 €")</f>
        <v>Ingresos Fijos: 0,00 €</v>
      </c>
      <c r="G29" s="131" t="str">
        <f>+"Ingresos Fijos: "&amp; TEXT(IF(ISERROR(VLOOKUP($D$2&amp;G27,DATA!$R:$U,2,FALSE)),0,VLOOKUP($D$2&amp;G27,DATA!$R:$U,2,FALSE)),"#.##0,00 €;-#.##0,00 €")</f>
        <v>Ingresos Fijos: 0,00 €</v>
      </c>
      <c r="H29" s="131" t="str">
        <f>+"Ingresos Fijos: "&amp; TEXT(IF(ISERROR(VLOOKUP($D$2&amp;H27,DATA!$R:$U,2,FALSE)),0,VLOOKUP($D$2&amp;H27,DATA!$R:$U,2,FALSE)),"#.##0,00 €;-#.##0,00 €")</f>
        <v>Ingresos Fijos: 0,00 €</v>
      </c>
      <c r="I29" s="131" t="str">
        <f>+"Ingresos Fijos: "&amp; TEXT(IF(ISERROR(VLOOKUP($D$2&amp;I27,DATA!$R:$U,2,FALSE)),0,VLOOKUP($D$2&amp;I27,DATA!$R:$U,2,FALSE)),"#.##0,00 €;-#.##0,00 €")</f>
        <v>Ingresos Fijos: 0,00 €</v>
      </c>
      <c r="J29" s="131" t="str">
        <f>+"Ingresos Fijos: "&amp; TEXT(IF(ISERROR(VLOOKUP($D$2&amp;J27,DATA!$R:$U,2,FALSE)),0,VLOOKUP($D$2&amp;J27,DATA!$R:$U,2,FALSE)),"#.##0,00 €;-#.##0,00 €")</f>
        <v>Ingresos Fijos: 0,00 €</v>
      </c>
      <c r="K29" s="131" t="str">
        <f>+"Ingresos Fijos: "&amp; TEXT(IF(ISERROR(VLOOKUP($D$2&amp;K27,DATA!$R:$U,2,FALSE)),0,VLOOKUP($D$2&amp;K27,DATA!$R:$U,2,FALSE)),"#.##0,00 €;-#.##0,00 €")</f>
        <v>Ingresos Fijos: 0,00 €</v>
      </c>
      <c r="L29" s="131" t="str">
        <f>+"Ingresos Fijos: "&amp; TEXT(IF(ISERROR(VLOOKUP($D$2&amp;L27,DATA!$R:$U,2,FALSE)),0,VLOOKUP($D$2&amp;L27,DATA!$R:$U,2,FALSE)),"#.##0,00 €;-#.##0,00 €")</f>
        <v>Ingresos Fijos: 0,00 €</v>
      </c>
      <c r="M29" s="140" t="s">
        <v>76</v>
      </c>
      <c r="N29" s="141">
        <f>+VLOOKUP($D$2&amp;MAX(F27:L27),DATA!R:Y,8,FALSE)-N24</f>
        <v>0</v>
      </c>
      <c r="O29" s="142"/>
      <c r="W29" s="80"/>
      <c r="X29" s="80">
        <f t="shared" si="4"/>
        <v>11</v>
      </c>
      <c r="Y29" s="101">
        <f t="shared" si="2"/>
        <v>0</v>
      </c>
      <c r="Z29" s="101">
        <f t="shared" si="3"/>
        <v>0</v>
      </c>
      <c r="AA29" s="101">
        <f t="shared" si="5"/>
        <v>0</v>
      </c>
      <c r="AB29" s="102">
        <f t="shared" si="6"/>
        <v>0</v>
      </c>
      <c r="AC29" s="102">
        <f t="shared" si="7"/>
        <v>0</v>
      </c>
      <c r="AD29" s="101">
        <f t="shared" si="1"/>
        <v>0</v>
      </c>
      <c r="AE29" s="102">
        <f t="shared" si="8"/>
        <v>0</v>
      </c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</row>
    <row r="30" spans="2:69" x14ac:dyDescent="0.25">
      <c r="B30" s="15"/>
      <c r="C30" s="15"/>
      <c r="D30" s="15"/>
      <c r="F30" s="132" t="str">
        <f>+"Gastos Fijos: "&amp; TEXT(IF(ISERROR(VLOOKUP($D$2&amp;F27,DATA!$R:$U,3,FALSE)),0,VLOOKUP($D$2&amp;F27,DATA!$R:$U,3,FALSE)),"#.##0,00 €;-#.##0,00 €")</f>
        <v>Gastos Fijos: 0,00 €</v>
      </c>
      <c r="G30" s="132" t="str">
        <f>+"Gastos Fijos: "&amp; TEXT(IF(ISERROR(VLOOKUP($D$2&amp;G27,DATA!$R:$U,3,FALSE)),0,VLOOKUP($D$2&amp;G27,DATA!$R:$U,3,FALSE)),"#.##0,00 €;-#.##0,00 €")</f>
        <v>Gastos Fijos: 0,00 €</v>
      </c>
      <c r="H30" s="132" t="str">
        <f>+"Gastos Fijos: "&amp; TEXT(IF(ISERROR(VLOOKUP($D$2&amp;H27,DATA!$R:$U,3,FALSE)),0,VLOOKUP($D$2&amp;H27,DATA!$R:$U,3,FALSE)),"#.##0,00 €;-#.##0,00 €")</f>
        <v>Gastos Fijos: 0,00 €</v>
      </c>
      <c r="I30" s="132" t="str">
        <f>+"Gastos Fijos: "&amp; TEXT(IF(ISERROR(VLOOKUP($D$2&amp;I27,DATA!$R:$U,3,FALSE)),0,VLOOKUP($D$2&amp;I27,DATA!$R:$U,3,FALSE)),"#.##0,00 €;-#.##0,00 €")</f>
        <v>Gastos Fijos: 0,00 €</v>
      </c>
      <c r="J30" s="132" t="str">
        <f>+"Gastos Fijos: "&amp; TEXT(IF(ISERROR(VLOOKUP($D$2&amp;J27,DATA!$R:$U,3,FALSE)),0,VLOOKUP($D$2&amp;J27,DATA!$R:$U,3,FALSE)),"#.##0,00 €;-#.##0,00 €")</f>
        <v>Gastos Fijos: 0,00 €</v>
      </c>
      <c r="K30" s="132" t="str">
        <f>+"Gastos Fijos: "&amp; TEXT(IF(ISERROR(VLOOKUP($D$2&amp;K27,DATA!$R:$U,3,FALSE)),0,VLOOKUP($D$2&amp;K27,DATA!$R:$U,3,FALSE)),"#.##0,00 €;-#.##0,00 €")</f>
        <v>Gastos Fijos: 0,00 €</v>
      </c>
      <c r="L30" s="132" t="str">
        <f>+"Gastos Fijos: "&amp; TEXT(IF(ISERROR(VLOOKUP($D$2&amp;L27,DATA!$R:$U,3,FALSE)),0,VLOOKUP($D$2&amp;L27,DATA!$R:$U,3,FALSE)),"#.##0,00 €;-#.##0,00 €")</f>
        <v>Gastos Fijos: 0,00 €</v>
      </c>
      <c r="M30" s="140" t="s">
        <v>61</v>
      </c>
      <c r="N30" s="141">
        <f>+SUMIF($C$5:$C$46,F27,$D$5:$D$46)+SUMIF($C$5:$C$46,G27,$D$5:$D$46)+SUMIF($C$5:$C$46,H27,$D$5:$D$46)+SUMIF($C$5:$C$46,I27,$D$5:$D$46)+SUMIF($C$5:$C$46,J27,$D$5:$D$46)+SUMIF($C$5:$C$46,K27,$D$5:$D$46)+SUMIF($C$5:$C$46,L27,$D$5:$D$46)</f>
        <v>0</v>
      </c>
      <c r="O30" s="142"/>
      <c r="W30" s="80"/>
      <c r="X30" s="80">
        <f t="shared" si="4"/>
        <v>12</v>
      </c>
      <c r="Y30" s="101">
        <f t="shared" si="2"/>
        <v>0</v>
      </c>
      <c r="Z30" s="101">
        <f t="shared" si="3"/>
        <v>0</v>
      </c>
      <c r="AA30" s="101">
        <f t="shared" si="5"/>
        <v>0</v>
      </c>
      <c r="AB30" s="102">
        <f t="shared" si="6"/>
        <v>0</v>
      </c>
      <c r="AC30" s="102">
        <f t="shared" si="7"/>
        <v>0</v>
      </c>
      <c r="AD30" s="101">
        <f t="shared" si="1"/>
        <v>0</v>
      </c>
      <c r="AE30" s="102">
        <f t="shared" si="8"/>
        <v>0</v>
      </c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</row>
    <row r="31" spans="2:69" ht="15.75" thickBot="1" x14ac:dyDescent="0.3">
      <c r="B31" s="15"/>
      <c r="C31" s="15"/>
      <c r="D31" s="15"/>
      <c r="F31" s="133" t="str">
        <f>+"Gastos Variables: "&amp;TEXT(SUMIF($C$5:$C$46,F27,$D$5:$D$46),"#.##0,00 €;-#.##0,00 €")</f>
        <v>Gastos Variables: 0,00 €</v>
      </c>
      <c r="G31" s="133" t="str">
        <f t="shared" ref="G31:L31" si="11">+"Gastos Variables: "&amp;TEXT(SUMIF($C$5:$C$46,G27,$D$5:$D$46),"#.##0,00 €;-#.##0,00 €")</f>
        <v>Gastos Variables: 0,00 €</v>
      </c>
      <c r="H31" s="133" t="str">
        <f t="shared" si="11"/>
        <v>Gastos Variables: 0,00 €</v>
      </c>
      <c r="I31" s="133" t="str">
        <f t="shared" si="11"/>
        <v>Gastos Variables: 0,00 €</v>
      </c>
      <c r="J31" s="133" t="str">
        <f t="shared" si="11"/>
        <v>Gastos Variables: 0,00 €</v>
      </c>
      <c r="K31" s="133" t="str">
        <f t="shared" si="11"/>
        <v>Gastos Variables: 0,00 €</v>
      </c>
      <c r="L31" s="133" t="str">
        <f t="shared" si="11"/>
        <v>Gastos Variables: 0,00 €</v>
      </c>
      <c r="M31" s="143" t="s">
        <v>77</v>
      </c>
      <c r="N31" s="144">
        <f>+N28-N30+N29</f>
        <v>0</v>
      </c>
      <c r="O31" s="145">
        <f>+N31</f>
        <v>0</v>
      </c>
      <c r="W31" s="80"/>
      <c r="X31" s="80">
        <f t="shared" si="4"/>
        <v>13</v>
      </c>
      <c r="Y31" s="101">
        <f t="shared" si="2"/>
        <v>0</v>
      </c>
      <c r="Z31" s="101">
        <f t="shared" si="3"/>
        <v>0</v>
      </c>
      <c r="AA31" s="101">
        <f t="shared" si="5"/>
        <v>0</v>
      </c>
      <c r="AB31" s="102">
        <f t="shared" si="6"/>
        <v>0</v>
      </c>
      <c r="AC31" s="102">
        <f t="shared" si="7"/>
        <v>0</v>
      </c>
      <c r="AD31" s="101">
        <f t="shared" si="1"/>
        <v>0</v>
      </c>
      <c r="AE31" s="102">
        <f t="shared" si="8"/>
        <v>0</v>
      </c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</row>
    <row r="32" spans="2:69" x14ac:dyDescent="0.25">
      <c r="B32" s="17"/>
      <c r="C32" s="17"/>
      <c r="D32" s="18"/>
      <c r="F32" s="125" cm="1">
        <f t="array" ref="F32">+DAY(VLOOKUP(WEEKNUM($C$1+14,2)&amp;YEAR($C$1+14),DATA_DATE!$A:$H,COLUMN(DATA_DATE!B:B),FALSE))</f>
        <v>14</v>
      </c>
      <c r="G32" s="125" cm="1">
        <f t="array" ref="G32">+DAY(VLOOKUP(WEEKNUM($C$1+14,2)&amp;YEAR($C$1+14),DATA_DATE!$A:$H,COLUMN(DATA_DATE!C:C),FALSE))</f>
        <v>15</v>
      </c>
      <c r="H32" s="125" cm="1">
        <f t="array" ref="H32">+DAY(VLOOKUP(WEEKNUM($C$1+14,2)&amp;YEAR($C$1+14),DATA_DATE!$A:$H,COLUMN(DATA_DATE!D:D),FALSE))</f>
        <v>16</v>
      </c>
      <c r="I32" s="125" cm="1">
        <f t="array" ref="I32">+DAY(VLOOKUP(WEEKNUM($C$1+14,2)&amp;YEAR($C$1+14),DATA_DATE!$A:$H,COLUMN(DATA_DATE!E:E),FALSE))</f>
        <v>17</v>
      </c>
      <c r="J32" s="125" cm="1">
        <f t="array" ref="J32">+DAY(VLOOKUP(WEEKNUM($C$1+14,2)&amp;YEAR($C$1+14),DATA_DATE!$A:$H,COLUMN(DATA_DATE!F:F),FALSE))</f>
        <v>18</v>
      </c>
      <c r="K32" s="125" cm="1">
        <f t="array" ref="K32">+DAY(VLOOKUP(WEEKNUM($C$1+14,2)&amp;YEAR($C$1+14),DATA_DATE!$A:$H,COLUMN(DATA_DATE!G:G),FALSE))</f>
        <v>19</v>
      </c>
      <c r="L32" s="125" cm="1">
        <f t="array" ref="L32">+DAY(VLOOKUP(WEEKNUM($C$1+14,2)&amp;YEAR($C$1+14),DATA_DATE!$A:$H,COLUMN(DATA_DATE!H:H),FALSE))</f>
        <v>20</v>
      </c>
      <c r="M32" s="126" t="s">
        <v>73</v>
      </c>
      <c r="N32" s="127" t="s">
        <v>79</v>
      </c>
      <c r="O32" s="136"/>
      <c r="W32" s="80"/>
      <c r="X32" s="80">
        <f t="shared" si="4"/>
        <v>14</v>
      </c>
      <c r="Y32" s="101">
        <f t="shared" si="2"/>
        <v>0</v>
      </c>
      <c r="Z32" s="101">
        <f t="shared" si="3"/>
        <v>0</v>
      </c>
      <c r="AA32" s="101">
        <f t="shared" si="5"/>
        <v>0</v>
      </c>
      <c r="AB32" s="102">
        <f t="shared" si="6"/>
        <v>0</v>
      </c>
      <c r="AC32" s="102">
        <f t="shared" si="7"/>
        <v>0</v>
      </c>
      <c r="AD32" s="101">
        <f t="shared" si="1"/>
        <v>0</v>
      </c>
      <c r="AE32" s="102">
        <f t="shared" si="8"/>
        <v>0</v>
      </c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</row>
    <row r="33" spans="2:69" x14ac:dyDescent="0.25">
      <c r="B33" s="17"/>
      <c r="C33" s="17"/>
      <c r="D33" s="18"/>
      <c r="F33" s="124" t="s">
        <v>63</v>
      </c>
      <c r="G33" s="124" t="s">
        <v>64</v>
      </c>
      <c r="H33" s="124" t="s">
        <v>65</v>
      </c>
      <c r="I33" s="124" t="s">
        <v>66</v>
      </c>
      <c r="J33" s="124" t="s">
        <v>67</v>
      </c>
      <c r="K33" s="124" t="s">
        <v>68</v>
      </c>
      <c r="L33" s="124" t="s">
        <v>69</v>
      </c>
      <c r="M33" s="128" t="s">
        <v>75</v>
      </c>
      <c r="N33" s="129">
        <f>+VLOOKUP($D$2&amp;MAX(F32:L32),DATA!R:Y,7,FALSE)-N28-N23</f>
        <v>0</v>
      </c>
      <c r="O33" s="130"/>
      <c r="W33" s="80"/>
      <c r="X33" s="80">
        <f t="shared" si="4"/>
        <v>15</v>
      </c>
      <c r="Y33" s="101">
        <f t="shared" si="2"/>
        <v>0</v>
      </c>
      <c r="Z33" s="101">
        <f t="shared" si="3"/>
        <v>0</v>
      </c>
      <c r="AA33" s="101">
        <f t="shared" si="5"/>
        <v>0</v>
      </c>
      <c r="AB33" s="102">
        <f t="shared" si="6"/>
        <v>0</v>
      </c>
      <c r="AC33" s="102">
        <f t="shared" si="7"/>
        <v>0</v>
      </c>
      <c r="AD33" s="101">
        <f t="shared" si="1"/>
        <v>0</v>
      </c>
      <c r="AE33" s="102">
        <f t="shared" si="8"/>
        <v>0</v>
      </c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</row>
    <row r="34" spans="2:69" x14ac:dyDescent="0.25">
      <c r="B34" s="17"/>
      <c r="C34" s="17"/>
      <c r="D34" s="18"/>
      <c r="F34" s="131" t="str">
        <f>+"Ingresos Fijos: "&amp; TEXT(IF(ISERROR(VLOOKUP($D$2&amp;F32,DATA!$R:$U,2,FALSE)),0,VLOOKUP($D$2&amp;F32,DATA!$R:$U,2,FALSE)),"#.##0,00 €;-#.##0,00 €")</f>
        <v>Ingresos Fijos: 0,00 €</v>
      </c>
      <c r="G34" s="131" t="str">
        <f>+"Ingresos Fijos: "&amp; TEXT(IF(ISERROR(VLOOKUP($D$2&amp;G32,DATA!$R:$U,2,FALSE)),0,VLOOKUP($D$2&amp;G32,DATA!$R:$U,2,FALSE)),"#.##0,00 €;-#.##0,00 €")</f>
        <v>Ingresos Fijos: 0,00 €</v>
      </c>
      <c r="H34" s="131" t="str">
        <f>+"Ingresos Fijos: "&amp; TEXT(IF(ISERROR(VLOOKUP($D$2&amp;H32,DATA!$R:$U,2,FALSE)),0,VLOOKUP($D$2&amp;H32,DATA!$R:$U,2,FALSE)),"#.##0,00 €;-#.##0,00 €")</f>
        <v>Ingresos Fijos: 0,00 €</v>
      </c>
      <c r="I34" s="131" t="str">
        <f>+"Ingresos Fijos: "&amp; TEXT(IF(ISERROR(VLOOKUP($D$2&amp;I32,DATA!$R:$U,2,FALSE)),0,VLOOKUP($D$2&amp;I32,DATA!$R:$U,2,FALSE)),"#.##0,00 €;-#.##0,00 €")</f>
        <v>Ingresos Fijos: 0,00 €</v>
      </c>
      <c r="J34" s="131" t="str">
        <f>+"Ingresos Fijos: "&amp; TEXT(IF(ISERROR(VLOOKUP($D$2&amp;J32,DATA!$R:$U,2,FALSE)),0,VLOOKUP($D$2&amp;J32,DATA!$R:$U,2,FALSE)),"#.##0,00 €;-#.##0,00 €")</f>
        <v>Ingresos Fijos: 0,00 €</v>
      </c>
      <c r="K34" s="131" t="str">
        <f>+"Ingresos Fijos: "&amp; TEXT(IF(ISERROR(VLOOKUP($D$2&amp;K32,DATA!$R:$U,2,FALSE)),0,VLOOKUP($D$2&amp;K32,DATA!$R:$U,2,FALSE)),"#.##0,00 €;-#.##0,00 €")</f>
        <v>Ingresos Fijos: 0,00 €</v>
      </c>
      <c r="L34" s="131" t="str">
        <f>+"Ingresos Fijos: "&amp; TEXT(IF(ISERROR(VLOOKUP($D$2&amp;L32,DATA!$R:$U,2,FALSE)),0,VLOOKUP($D$2&amp;L32,DATA!$R:$U,2,FALSE)),"#.##0,00 €;-#.##0,00 €")</f>
        <v>Ingresos Fijos: 0,00 €</v>
      </c>
      <c r="M34" s="128" t="s">
        <v>76</v>
      </c>
      <c r="N34" s="129">
        <f>+VLOOKUP($D$2&amp;MAX(F32:L32),DATA!R:Y,8,FALSE)-N29-N24</f>
        <v>0</v>
      </c>
      <c r="O34" s="130"/>
      <c r="W34" s="80"/>
      <c r="X34" s="80">
        <f t="shared" si="4"/>
        <v>16</v>
      </c>
      <c r="Y34" s="101">
        <f t="shared" si="2"/>
        <v>0</v>
      </c>
      <c r="Z34" s="101">
        <f t="shared" si="3"/>
        <v>0</v>
      </c>
      <c r="AA34" s="101">
        <f t="shared" si="5"/>
        <v>0</v>
      </c>
      <c r="AB34" s="102">
        <f t="shared" si="6"/>
        <v>0</v>
      </c>
      <c r="AC34" s="102">
        <f t="shared" si="7"/>
        <v>0</v>
      </c>
      <c r="AD34" s="101">
        <f t="shared" si="1"/>
        <v>0</v>
      </c>
      <c r="AE34" s="102">
        <f t="shared" si="8"/>
        <v>0</v>
      </c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</row>
    <row r="35" spans="2:69" x14ac:dyDescent="0.25">
      <c r="B35" s="17"/>
      <c r="C35" s="17"/>
      <c r="D35" s="18"/>
      <c r="F35" s="132" t="str">
        <f>+"Gastos Fijos: "&amp; TEXT(IF(ISERROR(VLOOKUP($D$2&amp;F32,DATA!$R:$U,3,FALSE)),0,VLOOKUP($D$2&amp;F32,DATA!$R:$U,3,FALSE)),"#.##0,00 €;-#.##0,00 €")</f>
        <v>Gastos Fijos: 0,00 €</v>
      </c>
      <c r="G35" s="132" t="str">
        <f>+"Gastos Fijos: "&amp; TEXT(IF(ISERROR(VLOOKUP($D$2&amp;G32,DATA!$R:$U,3,FALSE)),0,VLOOKUP($D$2&amp;G32,DATA!$R:$U,3,FALSE)),"#.##0,00 €;-#.##0,00 €")</f>
        <v>Gastos Fijos: 0,00 €</v>
      </c>
      <c r="H35" s="132" t="str">
        <f>+"Gastos Fijos: "&amp; TEXT(IF(ISERROR(VLOOKUP($D$2&amp;H32,DATA!$R:$U,3,FALSE)),0,VLOOKUP($D$2&amp;H32,DATA!$R:$U,3,FALSE)),"#.##0,00 €;-#.##0,00 €")</f>
        <v>Gastos Fijos: 0,00 €</v>
      </c>
      <c r="I35" s="132" t="str">
        <f>+"Gastos Fijos: "&amp; TEXT(IF(ISERROR(VLOOKUP($D$2&amp;I32,DATA!$R:$U,3,FALSE)),0,VLOOKUP($D$2&amp;I32,DATA!$R:$U,3,FALSE)),"#.##0,00 €;-#.##0,00 €")</f>
        <v>Gastos Fijos: 0,00 €</v>
      </c>
      <c r="J35" s="132" t="str">
        <f>+"Gastos Fijos: "&amp; TEXT(IF(ISERROR(VLOOKUP($D$2&amp;J32,DATA!$R:$U,3,FALSE)),0,VLOOKUP($D$2&amp;J32,DATA!$R:$U,3,FALSE)),"#.##0,00 €;-#.##0,00 €")</f>
        <v>Gastos Fijos: 0,00 €</v>
      </c>
      <c r="K35" s="132" t="str">
        <f>+"Gastos Fijos: "&amp; TEXT(IF(ISERROR(VLOOKUP($D$2&amp;K32,DATA!$R:$U,3,FALSE)),0,VLOOKUP($D$2&amp;K32,DATA!$R:$U,3,FALSE)),"#.##0,00 €;-#.##0,00 €")</f>
        <v>Gastos Fijos: 0,00 €</v>
      </c>
      <c r="L35" s="132" t="str">
        <f>+"Gastos Fijos: "&amp; TEXT(IF(ISERROR(VLOOKUP($D$2&amp;L32,DATA!$R:$U,3,FALSE)),0,VLOOKUP($D$2&amp;L32,DATA!$R:$U,3,FALSE)),"#.##0,00 €;-#.##0,00 €")</f>
        <v>Gastos Fijos: 0,00 €</v>
      </c>
      <c r="M35" s="128" t="s">
        <v>61</v>
      </c>
      <c r="N35" s="129">
        <f>+SUMIF($C$5:$C$46,F32,$D$5:$D$46)+SUMIF($C$5:$C$46,G32,$D$5:$D$46)+SUMIF($C$5:$C$46,H32,$D$5:$D$46)+SUMIF($C$5:$C$46,I32,$D$5:$D$46)+SUMIF($C$5:$C$46,J32,$D$5:$D$46)+SUMIF($C$5:$C$46,K32,$D$5:$D$46)+SUMIF($C$5:$C$46,L32,$D$5:$D$46)</f>
        <v>0</v>
      </c>
      <c r="O35" s="130"/>
      <c r="W35" s="80"/>
      <c r="X35" s="80">
        <f t="shared" si="4"/>
        <v>17</v>
      </c>
      <c r="Y35" s="101">
        <f t="shared" si="2"/>
        <v>0</v>
      </c>
      <c r="Z35" s="101">
        <f t="shared" si="3"/>
        <v>0</v>
      </c>
      <c r="AA35" s="101">
        <f t="shared" si="5"/>
        <v>0</v>
      </c>
      <c r="AB35" s="102">
        <f t="shared" si="6"/>
        <v>0</v>
      </c>
      <c r="AC35" s="102">
        <f t="shared" si="7"/>
        <v>0</v>
      </c>
      <c r="AD35" s="101">
        <f t="shared" si="1"/>
        <v>0</v>
      </c>
      <c r="AE35" s="102">
        <f t="shared" si="8"/>
        <v>0</v>
      </c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</row>
    <row r="36" spans="2:69" x14ac:dyDescent="0.25">
      <c r="B36" s="17"/>
      <c r="C36" s="17"/>
      <c r="D36" s="18"/>
      <c r="F36" s="133" t="str">
        <f>+"Gastos Variables: "&amp;TEXT(SUMIF($C$5:$C$46,F32,$D$5:$D$46),"#.##0,00 €;-#.##0,00 €")</f>
        <v>Gastos Variables: 0,00 €</v>
      </c>
      <c r="G36" s="133" t="str">
        <f t="shared" ref="G36:L36" si="12">+"Gastos Variables: "&amp;TEXT(SUMIF($C$5:$C$46,G32,$D$5:$D$46),"#.##0,00 €;-#.##0,00 €")</f>
        <v>Gastos Variables: 0,00 €</v>
      </c>
      <c r="H36" s="133" t="str">
        <f t="shared" si="12"/>
        <v>Gastos Variables: 0,00 €</v>
      </c>
      <c r="I36" s="133" t="str">
        <f t="shared" si="12"/>
        <v>Gastos Variables: 0,00 €</v>
      </c>
      <c r="J36" s="133" t="str">
        <f t="shared" si="12"/>
        <v>Gastos Variables: 0,00 €</v>
      </c>
      <c r="K36" s="133" t="str">
        <f t="shared" si="12"/>
        <v>Gastos Variables: 0,00 €</v>
      </c>
      <c r="L36" s="133" t="str">
        <f t="shared" si="12"/>
        <v>Gastos Variables: 0,00 €</v>
      </c>
      <c r="M36" s="128" t="s">
        <v>77</v>
      </c>
      <c r="N36" s="134">
        <f>+N33-N35+N34</f>
        <v>0</v>
      </c>
      <c r="O36" s="135">
        <f>+N36</f>
        <v>0</v>
      </c>
      <c r="W36" s="80"/>
      <c r="X36" s="80">
        <f t="shared" si="4"/>
        <v>18</v>
      </c>
      <c r="Y36" s="101">
        <f t="shared" si="2"/>
        <v>0</v>
      </c>
      <c r="Z36" s="101">
        <f t="shared" si="3"/>
        <v>0</v>
      </c>
      <c r="AA36" s="101">
        <f t="shared" si="5"/>
        <v>0</v>
      </c>
      <c r="AB36" s="102">
        <f t="shared" si="6"/>
        <v>0</v>
      </c>
      <c r="AC36" s="102">
        <f t="shared" si="7"/>
        <v>0</v>
      </c>
      <c r="AD36" s="101">
        <f t="shared" si="1"/>
        <v>0</v>
      </c>
      <c r="AE36" s="102">
        <f t="shared" si="8"/>
        <v>0</v>
      </c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</row>
    <row r="37" spans="2:69" ht="15.75" thickBot="1" x14ac:dyDescent="0.3">
      <c r="B37" s="17"/>
      <c r="C37" s="17"/>
      <c r="D37" s="18"/>
      <c r="F37" s="125" cm="1">
        <f t="array" ref="F37">+DAY(VLOOKUP(WEEKNUM($C$1+21,2)&amp;YEAR($C$1+21),DATA_DATE!$A:$H,COLUMN(DATA_DATE!B:B),FALSE))</f>
        <v>21</v>
      </c>
      <c r="G37" s="125" cm="1">
        <f t="array" ref="G37">+DAY(VLOOKUP(WEEKNUM($C$1+21,2)&amp;YEAR($C$1+21),DATA_DATE!$A:$H,COLUMN(DATA_DATE!C:C),FALSE))</f>
        <v>22</v>
      </c>
      <c r="H37" s="125" cm="1">
        <f t="array" ref="H37">+DAY(VLOOKUP(WEEKNUM($C$1+21,2)&amp;YEAR($C$1+21),DATA_DATE!$A:$H,COLUMN(DATA_DATE!D:D),FALSE))</f>
        <v>23</v>
      </c>
      <c r="I37" s="125" cm="1">
        <f t="array" ref="I37">+DAY(VLOOKUP(WEEKNUM($C$1+21,2)&amp;YEAR($C$1+21),DATA_DATE!$A:$H,COLUMN(DATA_DATE!E:E),FALSE))</f>
        <v>24</v>
      </c>
      <c r="J37" s="125" cm="1">
        <f t="array" ref="J37">+DAY(VLOOKUP(WEEKNUM($C$1+21,2)&amp;YEAR($C$1+21),DATA_DATE!$A:$H,COLUMN(DATA_DATE!F:F),FALSE))</f>
        <v>25</v>
      </c>
      <c r="K37" s="125" cm="1">
        <f t="array" ref="K37">+DAY(VLOOKUP(WEEKNUM($C$1+21,2)&amp;YEAR($C$1+21),DATA_DATE!$A:$H,COLUMN(DATA_DATE!G:G),FALSE))</f>
        <v>26</v>
      </c>
      <c r="L37" s="125" cm="1">
        <f t="array" ref="L37">+DAY(VLOOKUP(WEEKNUM($C$1+21,2)&amp;YEAR($C$1+21),DATA_DATE!$A:$H,COLUMN(DATA_DATE!H:H),FALSE))</f>
        <v>27</v>
      </c>
      <c r="M37" s="126" t="s">
        <v>73</v>
      </c>
      <c r="N37" s="127" t="s">
        <v>80</v>
      </c>
      <c r="O37" s="136"/>
      <c r="W37" s="80"/>
      <c r="X37" s="80">
        <f t="shared" si="4"/>
        <v>19</v>
      </c>
      <c r="Y37" s="101">
        <f t="shared" si="2"/>
        <v>0</v>
      </c>
      <c r="Z37" s="101">
        <f t="shared" si="3"/>
        <v>0</v>
      </c>
      <c r="AA37" s="101">
        <f t="shared" si="5"/>
        <v>0</v>
      </c>
      <c r="AB37" s="102">
        <f t="shared" si="6"/>
        <v>0</v>
      </c>
      <c r="AC37" s="102">
        <f t="shared" si="7"/>
        <v>0</v>
      </c>
      <c r="AD37" s="101">
        <f t="shared" si="1"/>
        <v>0</v>
      </c>
      <c r="AE37" s="102">
        <f t="shared" si="8"/>
        <v>0</v>
      </c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</row>
    <row r="38" spans="2:69" x14ac:dyDescent="0.25">
      <c r="B38" s="17"/>
      <c r="C38" s="17"/>
      <c r="D38" s="18"/>
      <c r="F38" s="124" t="s">
        <v>63</v>
      </c>
      <c r="G38" s="124" t="s">
        <v>64</v>
      </c>
      <c r="H38" s="124" t="s">
        <v>65</v>
      </c>
      <c r="I38" s="124" t="s">
        <v>66</v>
      </c>
      <c r="J38" s="124" t="s">
        <v>67</v>
      </c>
      <c r="K38" s="124" t="s">
        <v>68</v>
      </c>
      <c r="L38" s="124" t="s">
        <v>69</v>
      </c>
      <c r="M38" s="137" t="s">
        <v>75</v>
      </c>
      <c r="N38" s="138">
        <f>+VLOOKUP($D$2&amp;MAX(F37:L37),DATA!R:Y,7,FALSE)-N23-N28-N33</f>
        <v>0</v>
      </c>
      <c r="O38" s="139"/>
      <c r="W38" s="80"/>
      <c r="X38" s="80">
        <f t="shared" si="4"/>
        <v>20</v>
      </c>
      <c r="Y38" s="101">
        <f t="shared" si="2"/>
        <v>0</v>
      </c>
      <c r="Z38" s="101">
        <f t="shared" si="3"/>
        <v>0</v>
      </c>
      <c r="AA38" s="101">
        <f t="shared" si="5"/>
        <v>0</v>
      </c>
      <c r="AB38" s="102">
        <f t="shared" si="6"/>
        <v>0</v>
      </c>
      <c r="AC38" s="102">
        <f t="shared" si="7"/>
        <v>0</v>
      </c>
      <c r="AD38" s="101">
        <f t="shared" si="1"/>
        <v>0</v>
      </c>
      <c r="AE38" s="102">
        <f t="shared" si="8"/>
        <v>0</v>
      </c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</row>
    <row r="39" spans="2:69" x14ac:dyDescent="0.25">
      <c r="B39" s="17"/>
      <c r="C39" s="17"/>
      <c r="D39" s="18"/>
      <c r="F39" s="131" t="str">
        <f>+"Ingresos Fijos: "&amp; TEXT(IF(ISERROR(VLOOKUP($D$2&amp;F37,DATA!$R:$U,2,FALSE)),0,VLOOKUP($D$2&amp;F37,DATA!$R:$U,2,FALSE)),"#.##0,00 €;-#.##0,00 €")</f>
        <v>Ingresos Fijos: 0,00 €</v>
      </c>
      <c r="G39" s="131" t="str">
        <f>+"Ingresos Fijos: "&amp; TEXT(IF(ISERROR(VLOOKUP($D$2&amp;G37,DATA!$R:$U,2,FALSE)),0,VLOOKUP($D$2&amp;G37,DATA!$R:$U,2,FALSE)),"#.##0,00 €;-#.##0,00 €")</f>
        <v>Ingresos Fijos: 0,00 €</v>
      </c>
      <c r="H39" s="131" t="str">
        <f>+"Ingresos Fijos: "&amp; TEXT(IF(ISERROR(VLOOKUP($D$2&amp;H37,DATA!$R:$U,2,FALSE)),0,VLOOKUP($D$2&amp;H37,DATA!$R:$U,2,FALSE)),"#.##0,00 €;-#.##0,00 €")</f>
        <v>Ingresos Fijos: 0,00 €</v>
      </c>
      <c r="I39" s="131" t="str">
        <f>+"Ingresos Fijos: "&amp; TEXT(IF(ISERROR(VLOOKUP($D$2&amp;I37,DATA!$R:$U,2,FALSE)),0,VLOOKUP($D$2&amp;I37,DATA!$R:$U,2,FALSE)),"#.##0,00 €;-#.##0,00 €")</f>
        <v>Ingresos Fijos: 0,00 €</v>
      </c>
      <c r="J39" s="131" t="str">
        <f>+"Ingresos Fijos: "&amp; TEXT(IF(ISERROR(VLOOKUP($D$2&amp;J37,DATA!$R:$U,2,FALSE)),0,VLOOKUP($D$2&amp;J37,DATA!$R:$U,2,FALSE)),"#.##0,00 €;-#.##0,00 €")</f>
        <v>Ingresos Fijos: 0,00 €</v>
      </c>
      <c r="K39" s="131" t="str">
        <f>+"Ingresos Fijos: "&amp; TEXT(IF(ISERROR(VLOOKUP($D$2&amp;K37,DATA!$R:$U,2,FALSE)),0,VLOOKUP($D$2&amp;K37,DATA!$R:$U,2,FALSE)),"#.##0,00 €;-#.##0,00 €")</f>
        <v>Ingresos Fijos: 0,00 €</v>
      </c>
      <c r="L39" s="131" t="str">
        <f>+"Ingresos Fijos: "&amp; TEXT(IF(ISERROR(VLOOKUP($D$2&amp;L37,DATA!$R:$U,2,FALSE)),0,VLOOKUP($D$2&amp;L37,DATA!$R:$U,2,FALSE)),"#.##0,00 €;-#.##0,00 €")</f>
        <v>Ingresos Fijos: 0,00 €</v>
      </c>
      <c r="M39" s="140" t="s">
        <v>76</v>
      </c>
      <c r="N39" s="141">
        <f>+VLOOKUP($D$2&amp;MAX(F37:L37),DATA!R:Y,8,FALSE)-N24-N29-N34</f>
        <v>0</v>
      </c>
      <c r="O39" s="142"/>
      <c r="W39" s="80"/>
      <c r="X39" s="80">
        <f t="shared" si="4"/>
        <v>21</v>
      </c>
      <c r="Y39" s="101">
        <f t="shared" si="2"/>
        <v>0</v>
      </c>
      <c r="Z39" s="101">
        <f t="shared" si="3"/>
        <v>0</v>
      </c>
      <c r="AA39" s="101">
        <f t="shared" si="5"/>
        <v>0</v>
      </c>
      <c r="AB39" s="102">
        <f t="shared" si="6"/>
        <v>0</v>
      </c>
      <c r="AC39" s="102">
        <f t="shared" si="7"/>
        <v>0</v>
      </c>
      <c r="AD39" s="101">
        <f t="shared" si="1"/>
        <v>0</v>
      </c>
      <c r="AE39" s="102">
        <f t="shared" si="8"/>
        <v>0</v>
      </c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</row>
    <row r="40" spans="2:69" x14ac:dyDescent="0.25">
      <c r="B40" s="17"/>
      <c r="C40" s="17"/>
      <c r="D40" s="18"/>
      <c r="F40" s="132" t="str">
        <f>+"Gastos Fijos: "&amp; TEXT(IF(ISERROR(VLOOKUP($D$2&amp;F37,DATA!$R:$U,3,FALSE)),0,VLOOKUP($D$2&amp;F37,DATA!$R:$U,3,FALSE)),"#.##0,00 €;-#.##0,00 €")</f>
        <v>Gastos Fijos: 0,00 €</v>
      </c>
      <c r="G40" s="132" t="str">
        <f>+"Gastos Fijos: "&amp; TEXT(IF(ISERROR(VLOOKUP($D$2&amp;G37,DATA!$R:$U,3,FALSE)),0,VLOOKUP($D$2&amp;G37,DATA!$R:$U,3,FALSE)),"#.##0,00 €;-#.##0,00 €")</f>
        <v>Gastos Fijos: 0,00 €</v>
      </c>
      <c r="H40" s="132" t="str">
        <f>+"Gastos Fijos: "&amp; TEXT(IF(ISERROR(VLOOKUP($D$2&amp;H37,DATA!$R:$U,3,FALSE)),0,VLOOKUP($D$2&amp;H37,DATA!$R:$U,3,FALSE)),"#.##0,00 €;-#.##0,00 €")</f>
        <v>Gastos Fijos: 0,00 €</v>
      </c>
      <c r="I40" s="132" t="str">
        <f>+"Gastos Fijos: "&amp; TEXT(IF(ISERROR(VLOOKUP($D$2&amp;I37,DATA!$R:$U,3,FALSE)),0,VLOOKUP($D$2&amp;I37,DATA!$R:$U,3,FALSE)),"#.##0,00 €;-#.##0,00 €")</f>
        <v>Gastos Fijos: 0,00 €</v>
      </c>
      <c r="J40" s="132" t="str">
        <f>+"Gastos Fijos: "&amp; TEXT(IF(ISERROR(VLOOKUP($D$2&amp;J37,DATA!$R:$U,3,FALSE)),0,VLOOKUP($D$2&amp;J37,DATA!$R:$U,3,FALSE)),"#.##0,00 €;-#.##0,00 €")</f>
        <v>Gastos Fijos: 0,00 €</v>
      </c>
      <c r="K40" s="132" t="str">
        <f>+"Gastos Fijos: "&amp; TEXT(IF(ISERROR(VLOOKUP($D$2&amp;K37,DATA!$R:$U,3,FALSE)),0,VLOOKUP($D$2&amp;K37,DATA!$R:$U,3,FALSE)),"#.##0,00 €;-#.##0,00 €")</f>
        <v>Gastos Fijos: 0,00 €</v>
      </c>
      <c r="L40" s="132" t="str">
        <f>+"Gastos Fijos: "&amp; TEXT(IF(ISERROR(VLOOKUP($D$2&amp;L37,DATA!$R:$U,3,FALSE)),0,VLOOKUP($D$2&amp;L37,DATA!$R:$U,3,FALSE)),"#.##0,00 €;-#.##0,00 €")</f>
        <v>Gastos Fijos: 0,00 €</v>
      </c>
      <c r="M40" s="140" t="s">
        <v>61</v>
      </c>
      <c r="N40" s="141">
        <f>+SUM(BD21:BJ21)</f>
        <v>0</v>
      </c>
      <c r="O40" s="142"/>
      <c r="W40" s="80"/>
      <c r="X40" s="80">
        <f t="shared" si="4"/>
        <v>22</v>
      </c>
      <c r="Y40" s="101">
        <f t="shared" si="2"/>
        <v>0</v>
      </c>
      <c r="Z40" s="101">
        <f t="shared" si="3"/>
        <v>0</v>
      </c>
      <c r="AA40" s="101">
        <f t="shared" si="5"/>
        <v>0</v>
      </c>
      <c r="AB40" s="102">
        <f t="shared" si="6"/>
        <v>0</v>
      </c>
      <c r="AC40" s="102">
        <f t="shared" si="7"/>
        <v>0</v>
      </c>
      <c r="AD40" s="101">
        <f t="shared" si="1"/>
        <v>0</v>
      </c>
      <c r="AE40" s="102">
        <f t="shared" si="8"/>
        <v>0</v>
      </c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2:69" ht="15.75" thickBot="1" x14ac:dyDescent="0.3">
      <c r="B41" s="17"/>
      <c r="C41" s="17"/>
      <c r="D41" s="18"/>
      <c r="F41" s="133" t="str">
        <f>+"Gastos Variables: "&amp;TEXT(SUMIF($C$5:$C$46,F37,$D$5:$D$46),"#.##0,00 €;-#.##0,00 €")</f>
        <v>Gastos Variables: 0,00 €</v>
      </c>
      <c r="G41" s="133" t="str">
        <f t="shared" ref="G41:L41" si="13">+"Gastos Variables: "&amp;TEXT(SUMIF($C$5:$C$46,G37,$D$5:$D$46),"#.##0,00 €;-#.##0,00 €")</f>
        <v>Gastos Variables: 0,00 €</v>
      </c>
      <c r="H41" s="133" t="str">
        <f t="shared" si="13"/>
        <v>Gastos Variables: 0,00 €</v>
      </c>
      <c r="I41" s="133" t="str">
        <f t="shared" si="13"/>
        <v>Gastos Variables: 0,00 €</v>
      </c>
      <c r="J41" s="133" t="str">
        <f t="shared" si="13"/>
        <v>Gastos Variables: 0,00 €</v>
      </c>
      <c r="K41" s="133" t="str">
        <f t="shared" si="13"/>
        <v>Gastos Variables: 0,00 €</v>
      </c>
      <c r="L41" s="133" t="str">
        <f t="shared" si="13"/>
        <v>Gastos Variables: 0,00 €</v>
      </c>
      <c r="M41" s="143" t="s">
        <v>77</v>
      </c>
      <c r="N41" s="144">
        <f>+N38-N40+N39</f>
        <v>0</v>
      </c>
      <c r="O41" s="145">
        <f>+N41</f>
        <v>0</v>
      </c>
      <c r="W41" s="80"/>
      <c r="X41" s="80">
        <f t="shared" si="4"/>
        <v>23</v>
      </c>
      <c r="Y41" s="101">
        <f t="shared" si="2"/>
        <v>0</v>
      </c>
      <c r="Z41" s="101">
        <f t="shared" si="3"/>
        <v>0</v>
      </c>
      <c r="AA41" s="101">
        <f t="shared" si="5"/>
        <v>0</v>
      </c>
      <c r="AB41" s="102">
        <f t="shared" si="6"/>
        <v>0</v>
      </c>
      <c r="AC41" s="102">
        <f t="shared" si="7"/>
        <v>0</v>
      </c>
      <c r="AD41" s="101">
        <f t="shared" si="1"/>
        <v>0</v>
      </c>
      <c r="AE41" s="102">
        <f t="shared" si="8"/>
        <v>0</v>
      </c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</row>
    <row r="42" spans="2:69" x14ac:dyDescent="0.25">
      <c r="B42" s="17"/>
      <c r="C42" s="17"/>
      <c r="D42" s="18"/>
      <c r="F42" s="125" cm="1">
        <f t="array" ref="F42">+IF(DAY(VLOOKUP(WEEKNUM($C$1+28,2)&amp;YEAR($C$1+28),DATA_DATE!$A:$H,COLUMN(DATA_DATE!B:B),FALSE))&lt;14,0,DAY(VLOOKUP(WEEKNUM($C$1+28,2)&amp;YEAR($C$1+28),DATA_DATE!$A:$H,COLUMN(DATA_DATE!B:B),FALSE)))</f>
        <v>28</v>
      </c>
      <c r="G42" s="125" cm="1">
        <f t="array" ref="G42">+IF(DAY(VLOOKUP(WEEKNUM($C$1+28,2)&amp;YEAR($C$1+28),DATA_DATE!$A:$H,COLUMN(DATA_DATE!C:C),FALSE))&lt;14,0,DAY(VLOOKUP(WEEKNUM($C$1+28,2)&amp;YEAR($C$1+28),DATA_DATE!$A:$H,COLUMN(DATA_DATE!C:C),FALSE)))</f>
        <v>29</v>
      </c>
      <c r="H42" s="125" cm="1">
        <f t="array" ref="H42">+IF(DAY(VLOOKUP(WEEKNUM($C$1+28,2)&amp;YEAR($C$1+28),DATA_DATE!$A:$H,COLUMN(DATA_DATE!D:D),FALSE))&lt;14,0,DAY(VLOOKUP(WEEKNUM($C$1+28,2)&amp;YEAR($C$1+28),DATA_DATE!$A:$H,COLUMN(DATA_DATE!D:D),FALSE)))</f>
        <v>30</v>
      </c>
      <c r="I42" s="125" cm="1">
        <f t="array" ref="I42">+IF(DAY(VLOOKUP(WEEKNUM($C$1+28,2)&amp;YEAR($C$1+28),DATA_DATE!$A:$H,COLUMN(DATA_DATE!E:E),FALSE))&lt;14,0,DAY(VLOOKUP(WEEKNUM($C$1+28,2)&amp;YEAR($C$1+28),DATA_DATE!$A:$H,COLUMN(DATA_DATE!E:E),FALSE)))</f>
        <v>0</v>
      </c>
      <c r="J42" s="125" cm="1">
        <f t="array" ref="J42">+IF(DAY(VLOOKUP(WEEKNUM($C$1+28,2)&amp;YEAR($C$1+28),DATA_DATE!$A:$H,COLUMN(DATA_DATE!F:F),FALSE))&lt;14,0,DAY(VLOOKUP(WEEKNUM($C$1+28,2)&amp;YEAR($C$1+28),DATA_DATE!$A:$H,COLUMN(DATA_DATE!F:F),FALSE)))</f>
        <v>0</v>
      </c>
      <c r="K42" s="125" cm="1">
        <f t="array" ref="K42">+IF(DAY(VLOOKUP(WEEKNUM($C$1+28,2)&amp;YEAR($C$1+28),DATA_DATE!$A:$H,COLUMN(DATA_DATE!G:G),FALSE))&lt;14,0,DAY(VLOOKUP(WEEKNUM($C$1+28,2)&amp;YEAR($C$1+28),DATA_DATE!$A:$H,COLUMN(DATA_DATE!G:G),FALSE)))</f>
        <v>0</v>
      </c>
      <c r="L42" s="125" cm="1">
        <f t="array" ref="L42">+IF(DAY(VLOOKUP(WEEKNUM($C$1+28,2)&amp;YEAR($C$1+28),DATA_DATE!$A:$H,COLUMN(DATA_DATE!H:H),FALSE))&lt;14,0,DAY(VLOOKUP(WEEKNUM($C$1+28,2)&amp;YEAR($C$1+28),DATA_DATE!$A:$H,COLUMN(DATA_DATE!H:H),FALSE)))</f>
        <v>0</v>
      </c>
      <c r="M42" s="126" t="s">
        <v>73</v>
      </c>
      <c r="N42" s="127" t="s">
        <v>81</v>
      </c>
      <c r="O42" s="136"/>
      <c r="W42" s="80"/>
      <c r="X42" s="80">
        <f t="shared" si="4"/>
        <v>24</v>
      </c>
      <c r="Y42" s="101">
        <f t="shared" si="2"/>
        <v>0</v>
      </c>
      <c r="Z42" s="101">
        <f t="shared" si="3"/>
        <v>0</v>
      </c>
      <c r="AA42" s="101">
        <f t="shared" si="5"/>
        <v>0</v>
      </c>
      <c r="AB42" s="102">
        <f t="shared" si="6"/>
        <v>0</v>
      </c>
      <c r="AC42" s="102">
        <f t="shared" si="7"/>
        <v>0</v>
      </c>
      <c r="AD42" s="101">
        <f t="shared" si="1"/>
        <v>0</v>
      </c>
      <c r="AE42" s="102">
        <f t="shared" si="8"/>
        <v>0</v>
      </c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</row>
    <row r="43" spans="2:69" x14ac:dyDescent="0.25">
      <c r="B43" s="17"/>
      <c r="C43" s="17"/>
      <c r="D43" s="18"/>
      <c r="F43" s="124" t="s">
        <v>63</v>
      </c>
      <c r="G43" s="124" t="s">
        <v>64</v>
      </c>
      <c r="H43" s="124" t="s">
        <v>65</v>
      </c>
      <c r="I43" s="124" t="s">
        <v>66</v>
      </c>
      <c r="J43" s="124" t="s">
        <v>67</v>
      </c>
      <c r="K43" s="124" t="s">
        <v>68</v>
      </c>
      <c r="L43" s="124" t="s">
        <v>69</v>
      </c>
      <c r="M43" s="128" t="s">
        <v>75</v>
      </c>
      <c r="N43" s="129">
        <f>+VLOOKUP($D$2&amp;MAX(F42:L42),DATA!R:Y,7,FALSE)-N23-N28-N38-N33</f>
        <v>0</v>
      </c>
      <c r="O43" s="130"/>
      <c r="P43" s="8"/>
      <c r="R43" s="8"/>
      <c r="W43" s="80"/>
      <c r="X43" s="80">
        <f t="shared" si="4"/>
        <v>25</v>
      </c>
      <c r="Y43" s="101">
        <f t="shared" si="2"/>
        <v>0</v>
      </c>
      <c r="Z43" s="101">
        <f t="shared" si="3"/>
        <v>0</v>
      </c>
      <c r="AA43" s="101">
        <f t="shared" si="5"/>
        <v>0</v>
      </c>
      <c r="AB43" s="102">
        <f t="shared" si="6"/>
        <v>0</v>
      </c>
      <c r="AC43" s="102">
        <f t="shared" si="7"/>
        <v>0</v>
      </c>
      <c r="AD43" s="101">
        <f t="shared" si="1"/>
        <v>0</v>
      </c>
      <c r="AE43" s="102">
        <f t="shared" si="8"/>
        <v>0</v>
      </c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</row>
    <row r="44" spans="2:69" x14ac:dyDescent="0.25">
      <c r="B44" s="17"/>
      <c r="C44" s="17"/>
      <c r="D44" s="18"/>
      <c r="F44" s="131" t="str">
        <f>+"Ingresos Fijos: "&amp; TEXT(IF(ISERROR(VLOOKUP($D$2&amp;F42,DATA!$R:$U,2,FALSE)),0,VLOOKUP($D$2&amp;F42,DATA!$R:$U,2,FALSE)),"#.##0,00 €;-#.##0,00 €")</f>
        <v>Ingresos Fijos: 0,00 €</v>
      </c>
      <c r="G44" s="131" t="str">
        <f>+"Ingresos Fijos: "&amp; TEXT(IF(ISERROR(VLOOKUP($D$2&amp;G42,DATA!$R:$U,2,FALSE)),0,VLOOKUP($D$2&amp;G42,DATA!$R:$U,2,FALSE)),"#.##0,00 €;-#.##0,00 €")</f>
        <v>Ingresos Fijos: 0,00 €</v>
      </c>
      <c r="H44" s="131" t="str">
        <f>+"Ingresos Fijos: "&amp; TEXT(IF(ISERROR(VLOOKUP($D$2&amp;H42,DATA!$R:$U,2,FALSE)),0,VLOOKUP($D$2&amp;H42,DATA!$R:$U,2,FALSE)),"#.##0,00 €;-#.##0,00 €")</f>
        <v>Ingresos Fijos: 0,00 €</v>
      </c>
      <c r="I44" s="131" t="str">
        <f>+"Ingresos Fijos: "&amp; TEXT(IF(ISERROR(VLOOKUP($D$2&amp;I42,DATA!$R:$U,2,FALSE)),0,VLOOKUP($D$2&amp;I42,DATA!$R:$U,2,FALSE)),"#.##0,00 €;-#.##0,00 €")</f>
        <v>Ingresos Fijos: 0,00 €</v>
      </c>
      <c r="J44" s="131" t="str">
        <f>+"Ingresos Fijos: "&amp; TEXT(IF(ISERROR(VLOOKUP($D$2&amp;J42,DATA!$R:$U,2,FALSE)),0,VLOOKUP($D$2&amp;J42,DATA!$R:$U,2,FALSE)),"#.##0,00 €;-#.##0,00 €")</f>
        <v>Ingresos Fijos: 0,00 €</v>
      </c>
      <c r="K44" s="131" t="str">
        <f>+"Ingresos Fijos: "&amp; TEXT(IF(ISERROR(VLOOKUP($D$2&amp;K42,DATA!$R:$U,2,FALSE)),0,VLOOKUP($D$2&amp;K42,DATA!$R:$U,2,FALSE)),"#.##0,00 €;-#.##0,00 €")</f>
        <v>Ingresos Fijos: 0,00 €</v>
      </c>
      <c r="L44" s="131" t="str">
        <f>+"Ingresos Fijos: "&amp; TEXT(IF(ISERROR(VLOOKUP($D$2&amp;L42,DATA!$R:$U,2,FALSE)),0,VLOOKUP($D$2&amp;L42,DATA!$R:$U,2,FALSE)),"#.##0,00 €;-#.##0,00 €")</f>
        <v>Ingresos Fijos: 0,00 €</v>
      </c>
      <c r="M44" s="128" t="s">
        <v>76</v>
      </c>
      <c r="N44" s="129">
        <f>+VLOOKUP($D$2&amp;MAX(F42:L42),DATA!R:Y,8,FALSE)-N24-N29-N39-N34</f>
        <v>0</v>
      </c>
      <c r="O44" s="130"/>
      <c r="P44" s="8"/>
      <c r="R44" s="8"/>
      <c r="W44" s="80"/>
      <c r="X44" s="80">
        <f t="shared" si="4"/>
        <v>26</v>
      </c>
      <c r="Y44" s="101">
        <f t="shared" si="2"/>
        <v>0</v>
      </c>
      <c r="Z44" s="101">
        <f t="shared" si="3"/>
        <v>0</v>
      </c>
      <c r="AA44" s="101">
        <f t="shared" si="5"/>
        <v>0</v>
      </c>
      <c r="AB44" s="102">
        <f t="shared" si="6"/>
        <v>0</v>
      </c>
      <c r="AC44" s="102">
        <f t="shared" si="7"/>
        <v>0</v>
      </c>
      <c r="AD44" s="101">
        <f t="shared" si="1"/>
        <v>0</v>
      </c>
      <c r="AE44" s="102">
        <f t="shared" si="8"/>
        <v>0</v>
      </c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</row>
    <row r="45" spans="2:69" x14ac:dyDescent="0.25">
      <c r="B45" s="17"/>
      <c r="C45" s="17"/>
      <c r="D45" s="18"/>
      <c r="F45" s="132" t="str">
        <f>+"Gastos Fijos: "&amp; TEXT(IF(ISERROR(VLOOKUP($D$2&amp;F42,DATA!$R:$U,3,FALSE)),0,VLOOKUP($D$2&amp;F42,DATA!$R:$U,3,FALSE)),"#.##0,00 €;-#.##0,00 €")</f>
        <v>Gastos Fijos: 0,00 €</v>
      </c>
      <c r="G45" s="132" t="str">
        <f>+"Gastos Fijos: "&amp; TEXT(IF(ISERROR(VLOOKUP($D$2&amp;G42,DATA!$R:$U,3,FALSE)),0,VLOOKUP($D$2&amp;G42,DATA!$R:$U,3,FALSE)),"#.##0,00 €;-#.##0,00 €")</f>
        <v>Gastos Fijos: 0,00 €</v>
      </c>
      <c r="H45" s="132" t="str">
        <f>+"Gastos Fijos: "&amp; TEXT(IF(ISERROR(VLOOKUP($D$2&amp;H42,DATA!$R:$U,3,FALSE)),0,VLOOKUP($D$2&amp;H42,DATA!$R:$U,3,FALSE)),"#.##0,00 €;-#.##0,00 €")</f>
        <v>Gastos Fijos: 0,00 €</v>
      </c>
      <c r="I45" s="132" t="str">
        <f>+"Gastos Fijos: "&amp; TEXT(IF(ISERROR(VLOOKUP($D$2&amp;I42,DATA!$R:$U,3,FALSE)),0,VLOOKUP($D$2&amp;I42,DATA!$R:$U,3,FALSE)),"#.##0,00 €;-#.##0,00 €")</f>
        <v>Gastos Fijos: 0,00 €</v>
      </c>
      <c r="J45" s="132" t="str">
        <f>+"Gastos Fijos: "&amp; TEXT(IF(ISERROR(VLOOKUP($D$2&amp;J42,DATA!$R:$U,3,FALSE)),0,VLOOKUP($D$2&amp;J42,DATA!$R:$U,3,FALSE)),"#.##0,00 €;-#.##0,00 €")</f>
        <v>Gastos Fijos: 0,00 €</v>
      </c>
      <c r="K45" s="132" t="str">
        <f>+"Gastos Fijos: "&amp; TEXT(IF(ISERROR(VLOOKUP($D$2&amp;K42,DATA!$R:$U,3,FALSE)),0,VLOOKUP($D$2&amp;K42,DATA!$R:$U,3,FALSE)),"#.##0,00 €;-#.##0,00 €")</f>
        <v>Gastos Fijos: 0,00 €</v>
      </c>
      <c r="L45" s="132" t="str">
        <f>+"Gastos Fijos: "&amp; TEXT(IF(ISERROR(VLOOKUP($D$2&amp;L42,DATA!$R:$U,3,FALSE)),0,VLOOKUP($D$2&amp;L42,DATA!$R:$U,3,FALSE)),"#.##0,00 €;-#.##0,00 €")</f>
        <v>Gastos Fijos: 0,00 €</v>
      </c>
      <c r="M45" s="128" t="s">
        <v>61</v>
      </c>
      <c r="N45" s="129">
        <f>+SUMIF($C$5:$C$46,F42,$D$5:$D$46)+SUMIF($C$5:$C$46,G42,$D$5:$D$46)+SUMIF($C$5:$C$46,H42,$D$5:$D$46)+SUMIF($C$5:$C$46,I42,$D$5:$D$46)+SUMIF($C$5:$C$46,J42,$D$5:$D$46)+SUMIF($C$5:$C$46,K42,$D$5:$D$46)+SUMIF($C$5:$C$46,L42,$D$5:$D$46)</f>
        <v>0</v>
      </c>
      <c r="O45" s="130"/>
      <c r="P45" s="8"/>
      <c r="W45" s="80"/>
      <c r="X45" s="80">
        <f t="shared" si="4"/>
        <v>27</v>
      </c>
      <c r="Y45" s="101">
        <f t="shared" si="2"/>
        <v>0</v>
      </c>
      <c r="Z45" s="101">
        <f t="shared" si="3"/>
        <v>0</v>
      </c>
      <c r="AA45" s="101">
        <f t="shared" si="5"/>
        <v>0</v>
      </c>
      <c r="AB45" s="102">
        <f t="shared" si="6"/>
        <v>0</v>
      </c>
      <c r="AC45" s="102">
        <f t="shared" si="7"/>
        <v>0</v>
      </c>
      <c r="AD45" s="101">
        <f t="shared" si="1"/>
        <v>0</v>
      </c>
      <c r="AE45" s="102">
        <f t="shared" si="8"/>
        <v>0</v>
      </c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</row>
    <row r="46" spans="2:69" x14ac:dyDescent="0.25">
      <c r="B46" s="17"/>
      <c r="C46" s="17"/>
      <c r="D46" s="18"/>
      <c r="F46" s="133" t="str">
        <f>+"Gastos Variables: "&amp;TEXT(SUMIF($C$5:$C$46,F42,$D$5:$D$46),"#.##0,00 €;-#.##0,00 €")</f>
        <v>Gastos Variables: 0,00 €</v>
      </c>
      <c r="G46" s="133" t="str">
        <f t="shared" ref="G46:L46" si="14">+"Gastos Variables: "&amp;TEXT(SUMIF($C$5:$C$46,G42,$D$5:$D$46),"#.##0,00 €;-#.##0,00 €")</f>
        <v>Gastos Variables: 0,00 €</v>
      </c>
      <c r="H46" s="133" t="str">
        <f t="shared" si="14"/>
        <v>Gastos Variables: 0,00 €</v>
      </c>
      <c r="I46" s="133" t="str">
        <f t="shared" si="14"/>
        <v>Gastos Variables: 0,00 €</v>
      </c>
      <c r="J46" s="133" t="str">
        <f t="shared" si="14"/>
        <v>Gastos Variables: 0,00 €</v>
      </c>
      <c r="K46" s="133" t="str">
        <f t="shared" si="14"/>
        <v>Gastos Variables: 0,00 €</v>
      </c>
      <c r="L46" s="133" t="str">
        <f t="shared" si="14"/>
        <v>Gastos Variables: 0,00 €</v>
      </c>
      <c r="M46" s="128" t="s">
        <v>77</v>
      </c>
      <c r="N46" s="134">
        <f>+N43-N45+N44</f>
        <v>0</v>
      </c>
      <c r="O46" s="135">
        <f>+N46</f>
        <v>0</v>
      </c>
      <c r="W46" s="80"/>
      <c r="X46" s="80">
        <f t="shared" si="4"/>
        <v>28</v>
      </c>
      <c r="Y46" s="101">
        <f t="shared" si="2"/>
        <v>0</v>
      </c>
      <c r="Z46" s="101">
        <f t="shared" si="3"/>
        <v>0</v>
      </c>
      <c r="AA46" s="101">
        <f t="shared" si="5"/>
        <v>0</v>
      </c>
      <c r="AB46" s="102">
        <f t="shared" si="6"/>
        <v>0</v>
      </c>
      <c r="AC46" s="102">
        <f t="shared" si="7"/>
        <v>0</v>
      </c>
      <c r="AD46" s="101">
        <f t="shared" si="1"/>
        <v>0</v>
      </c>
      <c r="AE46" s="102">
        <f t="shared" si="8"/>
        <v>0</v>
      </c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</row>
    <row r="47" spans="2:69" ht="15.75" thickBot="1" x14ac:dyDescent="0.3">
      <c r="B47" s="17"/>
      <c r="C47" s="17"/>
      <c r="D47" s="18"/>
      <c r="F47" s="125" cm="1">
        <f t="array" ref="F47">+IF(DAY(VLOOKUP(WEEKNUM($C$1+35,2)&amp;YEAR($C$1+35),DATA_DATE!$A:$H,COLUMN(DATA_DATE!B:B),FALSE))&lt;14,0,DAY(VLOOKUP(WEEKNUM($C$1+35,2)&amp;YEAR($C$1+35),DATA_DATE!$A:$H,COLUMN(DATA_DATE!B:B),FALSE)))</f>
        <v>0</v>
      </c>
      <c r="G47" s="125" cm="1">
        <f t="array" ref="G47">+IF(DAY(VLOOKUP(WEEKNUM($C$1+35,2)&amp;YEAR($C$1+35),DATA_DATE!$A:$H,COLUMN(DATA_DATE!C:C),FALSE))&lt;14,0,DAY(VLOOKUP(WEEKNUM($C$1+35,2)&amp;YEAR($C$1+35),DATA_DATE!$A:$H,COLUMN(DATA_DATE!C:C),FALSE)))</f>
        <v>0</v>
      </c>
      <c r="H47" s="125" cm="1">
        <f t="array" ref="H47">+IF(DAY(VLOOKUP(WEEKNUM($C$1+35,2)&amp;YEAR($C$1+35),DATA_DATE!$A:$H,COLUMN(DATA_DATE!D:D),FALSE))&lt;14,0,DAY(VLOOKUP(WEEKNUM($C$1+35,2)&amp;YEAR($C$1+35),DATA_DATE!$A:$H,COLUMN(DATA_DATE!D:D),FALSE)))</f>
        <v>0</v>
      </c>
      <c r="I47" s="125" cm="1">
        <f t="array" ref="I47">+IF(DAY(VLOOKUP(WEEKNUM($C$1+35,2)&amp;YEAR($C$1+35),DATA_DATE!$A:$H,COLUMN(DATA_DATE!E:E),FALSE))&lt;14,0,DAY(VLOOKUP(WEEKNUM($C$1+35,2)&amp;YEAR($C$1+35),DATA_DATE!$A:$H,COLUMN(DATA_DATE!E:E),FALSE)))</f>
        <v>0</v>
      </c>
      <c r="J47" s="125" cm="1">
        <f t="array" ref="J47">+IF(DAY(VLOOKUP(WEEKNUM($C$1+35,2)&amp;YEAR($C$1+35),DATA_DATE!$A:$H,COLUMN(DATA_DATE!F:F),FALSE))&lt;14,0,DAY(VLOOKUP(WEEKNUM($C$1+35,2)&amp;YEAR($C$1+35),DATA_DATE!$A:$H,COLUMN(DATA_DATE!F:F),FALSE)))</f>
        <v>0</v>
      </c>
      <c r="K47" s="125" cm="1">
        <f t="array" ref="K47">+IF(DAY(VLOOKUP(WEEKNUM($C$1+35,2)&amp;YEAR($C$1+35),DATA_DATE!$A:$H,COLUMN(DATA_DATE!G:G),FALSE))&lt;14,0,DAY(VLOOKUP(WEEKNUM($C$1+35,2)&amp;YEAR($C$1+35),DATA_DATE!$A:$H,COLUMN(DATA_DATE!G:G),FALSE)))</f>
        <v>0</v>
      </c>
      <c r="L47" s="125" cm="1">
        <f t="array" ref="L47">+IF(DAY(VLOOKUP(WEEKNUM($C$1+35,2)&amp;YEAR($C$1+35),DATA_DATE!$A:$H,COLUMN(DATA_DATE!H:H),FALSE))&lt;14,0,DAY(VLOOKUP(WEEKNUM($C$1+35,2)&amp;YEAR($C$1+35),DATA_DATE!$A:$H,COLUMN(DATA_DATE!H:H),FALSE)))</f>
        <v>0</v>
      </c>
      <c r="M47" s="126" t="s">
        <v>73</v>
      </c>
      <c r="N47" s="127" t="s">
        <v>82</v>
      </c>
      <c r="O47" s="136"/>
      <c r="W47" s="80"/>
      <c r="X47" s="80">
        <f t="shared" si="4"/>
        <v>29</v>
      </c>
      <c r="Y47" s="101">
        <f t="shared" si="2"/>
        <v>0</v>
      </c>
      <c r="Z47" s="101">
        <f t="shared" si="3"/>
        <v>0</v>
      </c>
      <c r="AA47" s="101">
        <f t="shared" si="5"/>
        <v>0</v>
      </c>
      <c r="AB47" s="102">
        <f t="shared" si="6"/>
        <v>0</v>
      </c>
      <c r="AC47" s="102">
        <f t="shared" si="7"/>
        <v>0</v>
      </c>
      <c r="AD47" s="101">
        <f t="shared" si="1"/>
        <v>0</v>
      </c>
      <c r="AE47" s="102">
        <f t="shared" si="8"/>
        <v>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</row>
    <row r="48" spans="2:69" x14ac:dyDescent="0.25">
      <c r="B48" s="17"/>
      <c r="C48" s="17"/>
      <c r="D48" s="18"/>
      <c r="F48" s="124" t="s">
        <v>63</v>
      </c>
      <c r="G48" s="124" t="s">
        <v>64</v>
      </c>
      <c r="H48" s="124" t="s">
        <v>65</v>
      </c>
      <c r="I48" s="124" t="s">
        <v>66</v>
      </c>
      <c r="J48" s="124" t="s">
        <v>67</v>
      </c>
      <c r="K48" s="124" t="s">
        <v>68</v>
      </c>
      <c r="L48" s="124" t="s">
        <v>69</v>
      </c>
      <c r="M48" s="137" t="s">
        <v>75</v>
      </c>
      <c r="N48" s="138">
        <f>+IF(ISERROR(VLOOKUP($D$2&amp;MAX(F47:L47),DATA!R:Y,7,FALSE)-N23-N28-N33-N43-N38),0,VLOOKUP($D$2&amp;MAX(F47:L47),DATA!R:Y,7,FALSE)-N23-N28-N33-N43-N38)</f>
        <v>0</v>
      </c>
      <c r="O48" s="139"/>
      <c r="P48" s="102">
        <f>+N23+N28+N33+N38+N43+N48</f>
        <v>0</v>
      </c>
      <c r="Q48" s="80"/>
      <c r="R48" s="102">
        <f>+P48-Z18</f>
        <v>0</v>
      </c>
      <c r="W48" s="80"/>
      <c r="X48" s="80">
        <f t="shared" si="4"/>
        <v>30</v>
      </c>
      <c r="Y48" s="101">
        <f t="shared" si="2"/>
        <v>0</v>
      </c>
      <c r="Z48" s="101">
        <f t="shared" si="3"/>
        <v>0</v>
      </c>
      <c r="AA48" s="101">
        <f t="shared" si="5"/>
        <v>0</v>
      </c>
      <c r="AB48" s="102">
        <f t="shared" si="6"/>
        <v>0</v>
      </c>
      <c r="AC48" s="102">
        <f t="shared" si="7"/>
        <v>0</v>
      </c>
      <c r="AD48" s="101">
        <f t="shared" si="1"/>
        <v>0</v>
      </c>
      <c r="AE48" s="102">
        <f t="shared" si="8"/>
        <v>0</v>
      </c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</row>
    <row r="49" spans="2:69" x14ac:dyDescent="0.25">
      <c r="B49" s="17"/>
      <c r="C49" s="17"/>
      <c r="D49" s="18"/>
      <c r="F49" s="131" t="str">
        <f>+"Ingresos Fijos: "&amp; TEXT(IF(ISERROR(VLOOKUP($D$2&amp;F47,DATA!$R:$U,2,FALSE)),0,VLOOKUP($D$2&amp;F47,DATA!$R:$U,2,FALSE)),"#.##0,00 €;-#.##0,00 €")</f>
        <v>Ingresos Fijos: 0,00 €</v>
      </c>
      <c r="G49" s="131" t="str">
        <f>+"Ingresos Fijos: "&amp; TEXT(IF(ISERROR(VLOOKUP($D$2&amp;G47,DATA!$R:$U,2,FALSE)),0,VLOOKUP($D$2&amp;G47,DATA!$R:$U,2,FALSE)),"#.##0,00 €;-#.##0,00 €")</f>
        <v>Ingresos Fijos: 0,00 €</v>
      </c>
      <c r="H49" s="146" t="str">
        <f>+"Ingresos Fijos: "&amp; TEXT(IF(ISERROR(VLOOKUP($D$2&amp;H47,DATA!$R:$U,2,FALSE)),0,VLOOKUP($D$2&amp;H47,DATA!$R:$U,2,FALSE)),"#.##0,00 €;-#.##0,00 €")</f>
        <v>Ingresos Fijos: 0,00 €</v>
      </c>
      <c r="I49" s="146" t="str">
        <f>+"Ingresos Fijos: "&amp; TEXT(IF(ISERROR(VLOOKUP($D$2&amp;I47,DATA!$R:$U,2,FALSE)),0,VLOOKUP($D$2&amp;I47,DATA!$R:$U,2,FALSE)),"#.##0,00 €;-#.##0,00 €")</f>
        <v>Ingresos Fijos: 0,00 €</v>
      </c>
      <c r="J49" s="146" t="str">
        <f>+"Ingresos Fijos: "&amp; TEXT(IF(ISERROR(VLOOKUP($D$2&amp;J47,DATA!$R:$U,2,FALSE)),0,VLOOKUP($D$2&amp;J47,DATA!$R:$U,2,FALSE)),"#.##0,00 €;-#.##0,00 €")</f>
        <v>Ingresos Fijos: 0,00 €</v>
      </c>
      <c r="K49" s="146" t="str">
        <f>+"Ingresos Fijos: "&amp; TEXT(IF(ISERROR(VLOOKUP($D$2&amp;K47,DATA!$R:$U,2,FALSE)),0,VLOOKUP($D$2&amp;K47,DATA!$R:$U,2,FALSE)),"#.##0,00 €;-#.##0,00 €")</f>
        <v>Ingresos Fijos: 0,00 €</v>
      </c>
      <c r="L49" s="146" t="str">
        <f>+"Ingresos Fijos: "&amp; TEXT(IF(ISERROR(VLOOKUP($D$2&amp;L47,DATA!$R:$U,2,FALSE)),0,VLOOKUP($D$2&amp;L47,DATA!$R:$U,2,FALSE)),"#.##0,00 €;-#.##0,00 €")</f>
        <v>Ingresos Fijos: 0,00 €</v>
      </c>
      <c r="M49" s="140" t="s">
        <v>76</v>
      </c>
      <c r="N49" s="141">
        <f>+IF(ISERROR(VLOOKUP($D$2&amp;MAX(F47:L47),DATA!R:Y,8,FALSE)-N24-N29-N34-N44-N39),0,VLOOKUP($D$2&amp;MAX(F47:L47),DATA!R:Y,8,FALSE)-N24-N29-N34-N44-N39)</f>
        <v>0</v>
      </c>
      <c r="O49" s="142"/>
      <c r="P49" s="102">
        <f>+N24+N29+N34+N39+N44+N49+N54</f>
        <v>0</v>
      </c>
      <c r="Q49" s="80"/>
      <c r="R49" s="102">
        <f>+P49-AA18</f>
        <v>0</v>
      </c>
      <c r="W49" s="80"/>
      <c r="X49" s="80">
        <f t="shared" si="4"/>
        <v>0</v>
      </c>
      <c r="Y49" s="101">
        <f t="shared" si="2"/>
        <v>0</v>
      </c>
      <c r="Z49" s="101">
        <f t="shared" si="3"/>
        <v>0</v>
      </c>
      <c r="AA49" s="101">
        <f t="shared" si="5"/>
        <v>0</v>
      </c>
      <c r="AB49" s="102">
        <f t="shared" si="6"/>
        <v>0</v>
      </c>
      <c r="AC49" s="102">
        <f t="shared" si="7"/>
        <v>0</v>
      </c>
      <c r="AD49" s="101">
        <f t="shared" si="1"/>
        <v>0</v>
      </c>
      <c r="AE49" s="102">
        <f t="shared" si="8"/>
        <v>0</v>
      </c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</row>
    <row r="50" spans="2:69" x14ac:dyDescent="0.25">
      <c r="B50" s="17"/>
      <c r="C50" s="17"/>
      <c r="D50" s="18"/>
      <c r="F50" s="132" t="str">
        <f>+"Gastos Fijos: "&amp; TEXT(IF(ISERROR(VLOOKUP($D$2&amp;F47,DATA!$R:$U,3,FALSE)),0,VLOOKUP($D$2&amp;F47,DATA!$R:$U,3,FALSE)),"#.##0,00 €;-#.##0,00 €")</f>
        <v>Gastos Fijos: 0,00 €</v>
      </c>
      <c r="G50" s="132" t="str">
        <f>+"Gastos Fijos: "&amp; TEXT(IF(ISERROR(VLOOKUP($D$2&amp;G47,DATA!$R:$U,3,FALSE)),0,VLOOKUP($D$2&amp;G47,DATA!$R:$U,3,FALSE)),"#.##0,00 €;-#.##0,00 €")</f>
        <v>Gastos Fijos: 0,00 €</v>
      </c>
      <c r="H50" s="147" t="str">
        <f>+"Gastos Fijos: "&amp; TEXT(IF(ISERROR(VLOOKUP($D$2&amp;H47,DATA!$R:$U,3,FALSE)),0,VLOOKUP($D$2&amp;H47,DATA!$R:$U,3,FALSE)),"#.##0,00 €;-#.##0,00 €")</f>
        <v>Gastos Fijos: 0,00 €</v>
      </c>
      <c r="I50" s="147" t="str">
        <f>+"Gastos Fijos: "&amp; TEXT(IF(ISERROR(VLOOKUP($D$2&amp;I47,DATA!$R:$U,3,FALSE)),0,VLOOKUP($D$2&amp;I47,DATA!$R:$U,3,FALSE)),"#.##0,00 €;-#.##0,00 €")</f>
        <v>Gastos Fijos: 0,00 €</v>
      </c>
      <c r="J50" s="147" t="str">
        <f>+"Gastos Fijos: "&amp; TEXT(IF(ISERROR(VLOOKUP($D$2&amp;J47,DATA!$R:$U,3,FALSE)),0,VLOOKUP($D$2&amp;J47,DATA!$R:$U,3,FALSE)),"#.##0,00 €;-#.##0,00 €")</f>
        <v>Gastos Fijos: 0,00 €</v>
      </c>
      <c r="K50" s="147" t="str">
        <f>+"Gastos Fijos: "&amp; TEXT(IF(ISERROR(VLOOKUP($D$2&amp;K47,DATA!$R:$U,3,FALSE)),0,VLOOKUP($D$2&amp;K47,DATA!$R:$U,3,FALSE)),"#.##0,00 €;-#.##0,00 €")</f>
        <v>Gastos Fijos: 0,00 €</v>
      </c>
      <c r="L50" s="147" t="str">
        <f>+"Gastos Fijos: "&amp; TEXT(IF(ISERROR(VLOOKUP($D$2&amp;L47,DATA!$R:$U,3,FALSE)),0,VLOOKUP($D$2&amp;L47,DATA!$R:$U,3,FALSE)),"#.##0,00 €;-#.##0,00 €")</f>
        <v>Gastos Fijos: 0,00 €</v>
      </c>
      <c r="M50" s="140" t="s">
        <v>61</v>
      </c>
      <c r="N50" s="141">
        <f>+SUMIF($C$5:$C$46,F47,$D$5:$D$46)+SUMIF($C$5:$C$46,G47,$D$5:$D$46)+SUMIF($C$5:$C$46,H47,$D$5:$D$46)+SUMIF($C$5:$C$46,I47,$D$5:$D$46)+SUMIF($C$5:$C$46,J47,$D$5:$D$46)+SUMIF($C$5:$C$46,K47,$D$5:$D$46)+SUMIF($C$5:$C$46,L47,$D$5:$D$46)</f>
        <v>0</v>
      </c>
      <c r="O50" s="142"/>
      <c r="P50" s="102">
        <f>+N30+N35+N40+N45+N50+N55</f>
        <v>0</v>
      </c>
      <c r="Q50" s="80"/>
      <c r="R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</row>
    <row r="51" spans="2:69" ht="15.75" thickBot="1" x14ac:dyDescent="0.3">
      <c r="B51" s="17"/>
      <c r="C51" s="17"/>
      <c r="D51" s="18"/>
      <c r="F51" s="133" t="str">
        <f>+"Gastos Variables: "&amp;TEXT(SUMIF($C$5:$C$46,F47,$D$5:$D$46),"#.##0,00 €;-#.##0,00 €")</f>
        <v>Gastos Variables: 0,00 €</v>
      </c>
      <c r="G51" s="133" t="str">
        <f t="shared" ref="G51:L51" si="15">+"Gastos Variables: "&amp;TEXT(SUMIF($C$5:$C$46,G47,$D$5:$D$46),"#.##0,00 €;-#.##0,00 €")</f>
        <v>Gastos Variables: 0,00 €</v>
      </c>
      <c r="H51" s="148" t="str">
        <f t="shared" si="15"/>
        <v>Gastos Variables: 0,00 €</v>
      </c>
      <c r="I51" s="148" t="str">
        <f t="shared" si="15"/>
        <v>Gastos Variables: 0,00 €</v>
      </c>
      <c r="J51" s="148" t="str">
        <f t="shared" si="15"/>
        <v>Gastos Variables: 0,00 €</v>
      </c>
      <c r="K51" s="148" t="str">
        <f t="shared" si="15"/>
        <v>Gastos Variables: 0,00 €</v>
      </c>
      <c r="L51" s="148" t="str">
        <f t="shared" si="15"/>
        <v>Gastos Variables: 0,00 €</v>
      </c>
      <c r="M51" s="143" t="s">
        <v>77</v>
      </c>
      <c r="N51" s="144">
        <f>+N48-N50+N49</f>
        <v>0</v>
      </c>
      <c r="O51" s="145">
        <f>+N51</f>
        <v>0</v>
      </c>
      <c r="P51" s="80"/>
      <c r="Q51" s="80"/>
      <c r="R51" s="80"/>
    </row>
  </sheetData>
  <sheetProtection algorithmName="SHA-512" hashValue="TxU49ssSmr3pS1nye3CF/g3AqFnkhN+JwXzlxqb0X9BPno5O0r1x3H43S/YsplX9svyc7Nwp09+mg0VFa5DqVA==" saltValue="UCn/AQW4VtAzaBoClASqkg==" spinCount="100000" sheet="1" objects="1" scenarios="1"/>
  <conditionalFormatting sqref="F23:F26">
    <cfRule type="expression" dxfId="431" priority="42">
      <formula>$F$22=0</formula>
    </cfRule>
  </conditionalFormatting>
  <conditionalFormatting sqref="F28:F31">
    <cfRule type="expression" dxfId="430" priority="35">
      <formula>$F$27=0</formula>
    </cfRule>
  </conditionalFormatting>
  <conditionalFormatting sqref="F33:F36">
    <cfRule type="expression" dxfId="429" priority="28">
      <formula>$F$32=0</formula>
    </cfRule>
  </conditionalFormatting>
  <conditionalFormatting sqref="F38:F41">
    <cfRule type="expression" dxfId="428" priority="21">
      <formula>$F$37=0</formula>
    </cfRule>
  </conditionalFormatting>
  <conditionalFormatting sqref="F43:F46">
    <cfRule type="expression" dxfId="427" priority="14">
      <formula>$F$42=0</formula>
    </cfRule>
  </conditionalFormatting>
  <conditionalFormatting sqref="F48:F51">
    <cfRule type="expression" dxfId="426" priority="7">
      <formula>$F$47=0</formula>
    </cfRule>
  </conditionalFormatting>
  <conditionalFormatting sqref="F22:L22">
    <cfRule type="cellIs" dxfId="425" priority="48" operator="equal">
      <formula>0</formula>
    </cfRule>
  </conditionalFormatting>
  <conditionalFormatting sqref="F27:L27">
    <cfRule type="cellIs" dxfId="424" priority="47" operator="equal">
      <formula>0</formula>
    </cfRule>
  </conditionalFormatting>
  <conditionalFormatting sqref="F32:L32">
    <cfRule type="cellIs" dxfId="423" priority="46" operator="equal">
      <formula>0</formula>
    </cfRule>
  </conditionalFormatting>
  <conditionalFormatting sqref="F37:L37">
    <cfRule type="cellIs" dxfId="422" priority="45" operator="equal">
      <formula>0</formula>
    </cfRule>
  </conditionalFormatting>
  <conditionalFormatting sqref="F42:L42">
    <cfRule type="cellIs" dxfId="421" priority="44" operator="equal">
      <formula>0</formula>
    </cfRule>
  </conditionalFormatting>
  <conditionalFormatting sqref="F47:L47">
    <cfRule type="cellIs" dxfId="420" priority="43" operator="equal">
      <formula>0</formula>
    </cfRule>
  </conditionalFormatting>
  <conditionalFormatting sqref="G23:G26">
    <cfRule type="expression" dxfId="419" priority="41">
      <formula>$G$22=0</formula>
    </cfRule>
  </conditionalFormatting>
  <conditionalFormatting sqref="G28:G31">
    <cfRule type="expression" dxfId="418" priority="34">
      <formula>$G$27=0</formula>
    </cfRule>
  </conditionalFormatting>
  <conditionalFormatting sqref="G33:G36">
    <cfRule type="expression" dxfId="417" priority="27">
      <formula>$G$32=0</formula>
    </cfRule>
  </conditionalFormatting>
  <conditionalFormatting sqref="G38:G41">
    <cfRule type="expression" dxfId="416" priority="20">
      <formula>$G$37=0</formula>
    </cfRule>
  </conditionalFormatting>
  <conditionalFormatting sqref="G43:G46">
    <cfRule type="expression" dxfId="415" priority="13">
      <formula>$G$42=0</formula>
    </cfRule>
  </conditionalFormatting>
  <conditionalFormatting sqref="G48:G51">
    <cfRule type="expression" dxfId="414" priority="6">
      <formula>$G$47=0</formula>
    </cfRule>
  </conditionalFormatting>
  <conditionalFormatting sqref="H23:H26">
    <cfRule type="expression" dxfId="413" priority="40">
      <formula>$H$22=0</formula>
    </cfRule>
  </conditionalFormatting>
  <conditionalFormatting sqref="H28:H31">
    <cfRule type="expression" dxfId="412" priority="33">
      <formula>$H$27=0</formula>
    </cfRule>
  </conditionalFormatting>
  <conditionalFormatting sqref="H33:H36">
    <cfRule type="expression" dxfId="411" priority="26">
      <formula>$H$32=0</formula>
    </cfRule>
  </conditionalFormatting>
  <conditionalFormatting sqref="H38:H41">
    <cfRule type="expression" dxfId="410" priority="19">
      <formula>$H$37=0</formula>
    </cfRule>
  </conditionalFormatting>
  <conditionalFormatting sqref="H43:H46">
    <cfRule type="expression" dxfId="409" priority="12">
      <formula>$H$42=0</formula>
    </cfRule>
  </conditionalFormatting>
  <conditionalFormatting sqref="H48:H51">
    <cfRule type="expression" dxfId="408" priority="5">
      <formula>$H$47=0</formula>
    </cfRule>
  </conditionalFormatting>
  <conditionalFormatting sqref="I23:I26">
    <cfRule type="expression" dxfId="407" priority="39">
      <formula>$I$22=0</formula>
    </cfRule>
  </conditionalFormatting>
  <conditionalFormatting sqref="I28:I31">
    <cfRule type="expression" dxfId="406" priority="32">
      <formula>$I$27=0</formula>
    </cfRule>
  </conditionalFormatting>
  <conditionalFormatting sqref="I33:I36">
    <cfRule type="expression" dxfId="405" priority="25">
      <formula>$I$32=0</formula>
    </cfRule>
  </conditionalFormatting>
  <conditionalFormatting sqref="I38:I41">
    <cfRule type="expression" dxfId="404" priority="18">
      <formula>$I$37=0</formula>
    </cfRule>
  </conditionalFormatting>
  <conditionalFormatting sqref="I43:I46">
    <cfRule type="expression" dxfId="403" priority="11">
      <formula>$I$42=0</formula>
    </cfRule>
  </conditionalFormatting>
  <conditionalFormatting sqref="I48:I51">
    <cfRule type="expression" dxfId="402" priority="4">
      <formula>$I$47=0</formula>
    </cfRule>
  </conditionalFormatting>
  <conditionalFormatting sqref="J23:J26">
    <cfRule type="expression" dxfId="401" priority="38">
      <formula>$J$22=0</formula>
    </cfRule>
  </conditionalFormatting>
  <conditionalFormatting sqref="J28:J31">
    <cfRule type="expression" dxfId="400" priority="31">
      <formula>$J$27=0</formula>
    </cfRule>
  </conditionalFormatting>
  <conditionalFormatting sqref="J33:J36">
    <cfRule type="expression" dxfId="399" priority="24">
      <formula>$J$32=0</formula>
    </cfRule>
  </conditionalFormatting>
  <conditionalFormatting sqref="J38:J41">
    <cfRule type="expression" dxfId="398" priority="17">
      <formula>$J$37=0</formula>
    </cfRule>
  </conditionalFormatting>
  <conditionalFormatting sqref="J43:J46">
    <cfRule type="expression" dxfId="397" priority="10">
      <formula>$J$42=0</formula>
    </cfRule>
  </conditionalFormatting>
  <conditionalFormatting sqref="J48:J51">
    <cfRule type="expression" dxfId="396" priority="3">
      <formula>$J$47=0</formula>
    </cfRule>
  </conditionalFormatting>
  <conditionalFormatting sqref="K23:K26">
    <cfRule type="expression" dxfId="395" priority="37">
      <formula>$K$22=0</formula>
    </cfRule>
  </conditionalFormatting>
  <conditionalFormatting sqref="K28:K31">
    <cfRule type="expression" dxfId="394" priority="30">
      <formula>$K$27=0</formula>
    </cfRule>
  </conditionalFormatting>
  <conditionalFormatting sqref="K33:K36">
    <cfRule type="expression" dxfId="393" priority="23">
      <formula>$K$32=0</formula>
    </cfRule>
  </conditionalFormatting>
  <conditionalFormatting sqref="K38:K41">
    <cfRule type="expression" dxfId="392" priority="16">
      <formula>$K$37=0</formula>
    </cfRule>
  </conditionalFormatting>
  <conditionalFormatting sqref="K43:K46">
    <cfRule type="expression" dxfId="391" priority="9">
      <formula>$K$42=0</formula>
    </cfRule>
  </conditionalFormatting>
  <conditionalFormatting sqref="K48:K51">
    <cfRule type="expression" dxfId="390" priority="2">
      <formula>$K$47=0</formula>
    </cfRule>
  </conditionalFormatting>
  <conditionalFormatting sqref="L23:L26">
    <cfRule type="expression" dxfId="389" priority="36">
      <formula>$L$22=0</formula>
    </cfRule>
  </conditionalFormatting>
  <conditionalFormatting sqref="L28:L31">
    <cfRule type="expression" dxfId="388" priority="29">
      <formula>$L$27=0</formula>
    </cfRule>
  </conditionalFormatting>
  <conditionalFormatting sqref="L33:L36">
    <cfRule type="expression" dxfId="387" priority="22">
      <formula>$L$32=0</formula>
    </cfRule>
  </conditionalFormatting>
  <conditionalFormatting sqref="L38:L41">
    <cfRule type="expression" dxfId="386" priority="15">
      <formula>$L$37=0</formula>
    </cfRule>
  </conditionalFormatting>
  <conditionalFormatting sqref="L43:L46">
    <cfRule type="expression" dxfId="385" priority="8">
      <formula>$L$42=0</formula>
    </cfRule>
  </conditionalFormatting>
  <conditionalFormatting sqref="L48:L51">
    <cfRule type="expression" dxfId="384" priority="1">
      <formula>$L$47=0</formula>
    </cfRule>
  </conditionalFormatting>
  <hyperlinks>
    <hyperlink ref="A1" location="'Paso 3 - Análisis'!A1" display="Volver" xr:uid="{1C8B93D5-5941-4465-8628-EC69CD429B0B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0" id="{FF8BEC9D-F6D5-4D28-A2E1-0DBBFBF24EDF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O26:O32 O36:O42 O46</xm:sqref>
        </x14:conditionalFormatting>
        <x14:conditionalFormatting xmlns:xm="http://schemas.microsoft.com/office/excel/2006/main">
          <x14:cfRule type="iconSet" priority="49" id="{68F77B97-6AA3-4654-A3CC-2C52BF4F9879}">
            <x14:iconSet showValue="0" custom="1">
              <x14:cfvo type="percent">
                <xm:f>0</xm:f>
              </x14:cfvo>
              <x14:cfvo type="num" gte="0">
                <xm:f>0</xm:f>
              </x14:cfvo>
              <x14:cfvo type="num" gte="0">
                <xm:f>0</xm:f>
              </x14:cfvo>
              <x14:cfIcon iconSet="3TrafficLights1" iconId="0"/>
              <x14:cfIcon iconSet="3TrafficLights1" iconId="0"/>
              <x14:cfIcon iconSet="3TrafficLights1" iconId="2"/>
            </x14:iconSet>
          </x14:cfRule>
          <xm:sqref>O47:O51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16</vt:i4>
      </vt:variant>
    </vt:vector>
  </HeadingPairs>
  <TitlesOfParts>
    <vt:vector size="36" baseType="lpstr">
      <vt:lpstr>Principal</vt:lpstr>
      <vt:lpstr>Paso 1 - Ingresos Fijos</vt:lpstr>
      <vt:lpstr>Paso 2 - Gastos Fijos</vt:lpstr>
      <vt:lpstr>Paso 3 - Análisis</vt:lpstr>
      <vt:lpstr>Paso 4 - Seguimiento</vt:lpstr>
      <vt:lpstr>Enero_</vt:lpstr>
      <vt:lpstr>Febrero_</vt:lpstr>
      <vt:lpstr>Marzo_</vt:lpstr>
      <vt:lpstr>Abril_</vt:lpstr>
      <vt:lpstr>Mayo_</vt:lpstr>
      <vt:lpstr>Junio_</vt:lpstr>
      <vt:lpstr>Julio_</vt:lpstr>
      <vt:lpstr>Agosto_</vt:lpstr>
      <vt:lpstr>Septiembre_</vt:lpstr>
      <vt:lpstr>Octubre_</vt:lpstr>
      <vt:lpstr>Noviembre_</vt:lpstr>
      <vt:lpstr>Diciembre_</vt:lpstr>
      <vt:lpstr>DATA</vt:lpstr>
      <vt:lpstr>DATA_DATE</vt:lpstr>
      <vt:lpstr>Combos y tablas auxiliares</vt:lpstr>
      <vt:lpstr>Abril_!Área_de_impresión</vt:lpstr>
      <vt:lpstr>Agosto_!Área_de_impresión</vt:lpstr>
      <vt:lpstr>Diciembre_!Área_de_impresión</vt:lpstr>
      <vt:lpstr>Enero_!Área_de_impresión</vt:lpstr>
      <vt:lpstr>Febrero_!Área_de_impresión</vt:lpstr>
      <vt:lpstr>Julio_!Área_de_impresión</vt:lpstr>
      <vt:lpstr>Junio_!Área_de_impresión</vt:lpstr>
      <vt:lpstr>Marzo_!Área_de_impresión</vt:lpstr>
      <vt:lpstr>Mayo_!Área_de_impresión</vt:lpstr>
      <vt:lpstr>Noviembre_!Área_de_impresión</vt:lpstr>
      <vt:lpstr>Octubre_!Área_de_impresión</vt:lpstr>
      <vt:lpstr>'Paso 3 - Análisis'!Área_de_impresión</vt:lpstr>
      <vt:lpstr>'Paso 4 - Seguimiento'!Área_de_impresión</vt:lpstr>
      <vt:lpstr>Septiembre_!Área_de_impresión</vt:lpstr>
      <vt:lpstr>'Paso 3 - Análisis'!Títulos_a_imprimir</vt:lpstr>
      <vt:lpstr>'Paso 4 - Seguimiento'!Títulos_a_imprimir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Francisco Soria</dc:creator>
  <cp:keywords/>
  <dc:description/>
  <cp:lastModifiedBy>Luis Francisco Soria</cp:lastModifiedBy>
  <cp:revision/>
  <cp:lastPrinted>2024-08-18T14:42:21Z</cp:lastPrinted>
  <dcterms:created xsi:type="dcterms:W3CDTF">2023-09-10T18:33:07Z</dcterms:created>
  <dcterms:modified xsi:type="dcterms:W3CDTF">2024-09-21T09:35:27Z</dcterms:modified>
  <cp:category/>
  <cp:contentStatus/>
</cp:coreProperties>
</file>